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ate1904="1" showInkAnnotation="0" autoCompressPictures="0"/>
  <bookViews>
    <workbookView xWindow="2865" yWindow="975" windowWidth="20730" windowHeight="11760" tabRatio="714"/>
  </bookViews>
  <sheets>
    <sheet name="940 Bulk" sheetId="46" r:id="rId1"/>
    <sheet name="940 A-Segregate" sheetId="47" r:id="rId2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7" i="47"/>
  <c r="K50"/>
  <c r="E42"/>
  <c r="K48" i="46"/>
  <c r="L53"/>
  <c r="L52"/>
  <c r="K50"/>
  <c r="G57"/>
  <c r="L45"/>
  <c r="AI12" i="47"/>
  <c r="AI13"/>
  <c r="AI14"/>
  <c r="AI15"/>
  <c r="AI16"/>
  <c r="AI17"/>
  <c r="AI18"/>
  <c r="AI19"/>
  <c r="AI20"/>
  <c r="AI21"/>
  <c r="AI27"/>
  <c r="AI28"/>
  <c r="AI29"/>
  <c r="AI30"/>
  <c r="AI31"/>
  <c r="AI32"/>
  <c r="AI33"/>
  <c r="AI37"/>
  <c r="L43"/>
  <c r="G2"/>
  <c r="G4"/>
  <c r="E28"/>
  <c r="F28"/>
  <c r="G28"/>
  <c r="AG12"/>
  <c r="AH12"/>
  <c r="AG13"/>
  <c r="AH13"/>
  <c r="AG14"/>
  <c r="AH14"/>
  <c r="AG15"/>
  <c r="AH15"/>
  <c r="AG16"/>
  <c r="AH16"/>
  <c r="AG17"/>
  <c r="AH17"/>
  <c r="AG18"/>
  <c r="AH18"/>
  <c r="AG19"/>
  <c r="AH19"/>
  <c r="AG20"/>
  <c r="AH20"/>
  <c r="AG21"/>
  <c r="AH21"/>
  <c r="AG27"/>
  <c r="AH27"/>
  <c r="AG28"/>
  <c r="AH28"/>
  <c r="AG29"/>
  <c r="AH29"/>
  <c r="AG30"/>
  <c r="AH30"/>
  <c r="AG31"/>
  <c r="AH31"/>
  <c r="AG32"/>
  <c r="AH32"/>
  <c r="AG33"/>
  <c r="AH33"/>
  <c r="AE37"/>
  <c r="E42" i="46"/>
  <c r="L43"/>
  <c r="BD33"/>
  <c r="BD32"/>
  <c r="BD31"/>
  <c r="BD30"/>
  <c r="BD29"/>
  <c r="BD28"/>
  <c r="BD27"/>
  <c r="BD21"/>
  <c r="BD20"/>
  <c r="BD19"/>
  <c r="BD18"/>
  <c r="BD17"/>
  <c r="BD16"/>
  <c r="BD15"/>
  <c r="BD14"/>
  <c r="BD13"/>
  <c r="BD12"/>
  <c r="AW28"/>
  <c r="AW29"/>
  <c r="AW30"/>
  <c r="AW31"/>
  <c r="AW32"/>
  <c r="AW33"/>
  <c r="AW27"/>
  <c r="AW13"/>
  <c r="AW14"/>
  <c r="AW15"/>
  <c r="AW16"/>
  <c r="AW17"/>
  <c r="AW18"/>
  <c r="AW19"/>
  <c r="AW20"/>
  <c r="AW21"/>
  <c r="AW12"/>
  <c r="AP12"/>
  <c r="AW37"/>
  <c r="AS37"/>
  <c r="BD37"/>
  <c r="AZ37"/>
  <c r="BB33"/>
  <c r="BC33"/>
  <c r="BB32"/>
  <c r="BC32"/>
  <c r="BB31"/>
  <c r="BC31"/>
  <c r="BB30"/>
  <c r="BC30"/>
  <c r="BB29"/>
  <c r="BC29"/>
  <c r="BB28"/>
  <c r="BC28"/>
  <c r="BB27"/>
  <c r="BC27"/>
  <c r="BB21"/>
  <c r="BC21"/>
  <c r="BB20"/>
  <c r="BC20"/>
  <c r="BB19"/>
  <c r="BC19"/>
  <c r="BB18"/>
  <c r="BC18"/>
  <c r="BB17"/>
  <c r="BC17"/>
  <c r="BB16"/>
  <c r="BC16"/>
  <c r="BB15"/>
  <c r="BC15"/>
  <c r="BB14"/>
  <c r="BC14"/>
  <c r="BB13"/>
  <c r="BC13"/>
  <c r="BB12"/>
  <c r="BC12"/>
  <c r="AU27"/>
  <c r="AV27"/>
  <c r="AU28"/>
  <c r="AV28"/>
  <c r="AU29"/>
  <c r="AV29"/>
  <c r="AU30"/>
  <c r="AV30"/>
  <c r="AU31"/>
  <c r="AV31"/>
  <c r="AU32"/>
  <c r="AV32"/>
  <c r="AU33"/>
  <c r="AV33"/>
  <c r="AU12"/>
  <c r="AV12"/>
  <c r="AU13"/>
  <c r="AV13"/>
  <c r="AU14"/>
  <c r="AV14"/>
  <c r="AU15"/>
  <c r="AV15"/>
  <c r="AU16"/>
  <c r="AV16"/>
  <c r="AU17"/>
  <c r="AV17"/>
  <c r="AU18"/>
  <c r="AV18"/>
  <c r="AU19"/>
  <c r="AV19"/>
  <c r="AU20"/>
  <c r="AV20"/>
  <c r="AU21"/>
  <c r="AV21"/>
  <c r="AL37"/>
  <c r="AP37"/>
  <c r="AN34"/>
  <c r="AO34"/>
  <c r="AP34"/>
  <c r="AE37"/>
  <c r="AI37"/>
  <c r="X37"/>
  <c r="AB37"/>
  <c r="Z34"/>
  <c r="AA34"/>
  <c r="AB34"/>
  <c r="AN12"/>
  <c r="AO12"/>
  <c r="AN13"/>
  <c r="AO13"/>
  <c r="AP13"/>
  <c r="AN14"/>
  <c r="AO14"/>
  <c r="AP14"/>
  <c r="AN15"/>
  <c r="AO15"/>
  <c r="AP15"/>
  <c r="AN16"/>
  <c r="AO16"/>
  <c r="AP16"/>
  <c r="AN17"/>
  <c r="AO17"/>
  <c r="AP17"/>
  <c r="AN18"/>
  <c r="AO18"/>
  <c r="AP18"/>
  <c r="AN19"/>
  <c r="AO19"/>
  <c r="AP19"/>
  <c r="AN20"/>
  <c r="AO20"/>
  <c r="AP20"/>
  <c r="AN21"/>
  <c r="AO21"/>
  <c r="AP21"/>
  <c r="AN27"/>
  <c r="AO27"/>
  <c r="AP27"/>
  <c r="AN28"/>
  <c r="AO28"/>
  <c r="AP28"/>
  <c r="AN29"/>
  <c r="AO29"/>
  <c r="AP29"/>
  <c r="AN30"/>
  <c r="AO30"/>
  <c r="AP30"/>
  <c r="AN31"/>
  <c r="AO31"/>
  <c r="AP31"/>
  <c r="AN32"/>
  <c r="AO32"/>
  <c r="AP32"/>
  <c r="AN33"/>
  <c r="AO33"/>
  <c r="AP33"/>
  <c r="AG12"/>
  <c r="AH12"/>
  <c r="AI12"/>
  <c r="AG13"/>
  <c r="AH13"/>
  <c r="AI13"/>
  <c r="AG14"/>
  <c r="AH14"/>
  <c r="AI14"/>
  <c r="AG15"/>
  <c r="AH15"/>
  <c r="AI15"/>
  <c r="AG16"/>
  <c r="AH16"/>
  <c r="AI16"/>
  <c r="AG17"/>
  <c r="AH17"/>
  <c r="AI17"/>
  <c r="AG18"/>
  <c r="AH18"/>
  <c r="AI18"/>
  <c r="AG19"/>
  <c r="AH19"/>
  <c r="AI19"/>
  <c r="AG20"/>
  <c r="AH20"/>
  <c r="AI20"/>
  <c r="AG21"/>
  <c r="AH21"/>
  <c r="AI21"/>
  <c r="AG27"/>
  <c r="AH27"/>
  <c r="AI27"/>
  <c r="AG28"/>
  <c r="AH28"/>
  <c r="AI28"/>
  <c r="AG29"/>
  <c r="AH29"/>
  <c r="AI29"/>
  <c r="AG30"/>
  <c r="AH30"/>
  <c r="AI30"/>
  <c r="AG31"/>
  <c r="AH31"/>
  <c r="AI31"/>
  <c r="AG32"/>
  <c r="AH32"/>
  <c r="AI32"/>
  <c r="Q37"/>
  <c r="U37"/>
  <c r="N37"/>
  <c r="J37"/>
  <c r="L34"/>
  <c r="M34"/>
  <c r="N34"/>
  <c r="C37"/>
  <c r="E29"/>
  <c r="F29"/>
  <c r="G29"/>
  <c r="E27"/>
  <c r="F27"/>
  <c r="G27"/>
  <c r="E28"/>
  <c r="F28"/>
  <c r="G28"/>
  <c r="E30"/>
  <c r="F30"/>
  <c r="G30"/>
  <c r="E31"/>
  <c r="F31"/>
  <c r="G31"/>
  <c r="E32"/>
  <c r="F32"/>
  <c r="G32"/>
  <c r="E33"/>
  <c r="F33"/>
  <c r="G33"/>
  <c r="G37"/>
  <c r="E12" i="47"/>
  <c r="F12"/>
  <c r="G12"/>
  <c r="E13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G20"/>
  <c r="G21"/>
  <c r="G27"/>
  <c r="G29"/>
  <c r="G30"/>
  <c r="G31"/>
  <c r="G32"/>
  <c r="G33"/>
  <c r="N12"/>
  <c r="N13"/>
  <c r="N14"/>
  <c r="N15"/>
  <c r="N16"/>
  <c r="N17"/>
  <c r="N18"/>
  <c r="N19"/>
  <c r="N20"/>
  <c r="N21"/>
  <c r="N27"/>
  <c r="N28"/>
  <c r="N29"/>
  <c r="N30"/>
  <c r="N31"/>
  <c r="N32"/>
  <c r="N33"/>
  <c r="N34"/>
  <c r="U12"/>
  <c r="U13"/>
  <c r="U14"/>
  <c r="U15"/>
  <c r="U16"/>
  <c r="U17"/>
  <c r="U18"/>
  <c r="U19"/>
  <c r="U20"/>
  <c r="U21"/>
  <c r="U27"/>
  <c r="U28"/>
  <c r="U29"/>
  <c r="U30"/>
  <c r="U31"/>
  <c r="U32"/>
  <c r="U33"/>
  <c r="AB12"/>
  <c r="AB13"/>
  <c r="AB14"/>
  <c r="AB15"/>
  <c r="AB16"/>
  <c r="AB17"/>
  <c r="AB18"/>
  <c r="AB19"/>
  <c r="AB20"/>
  <c r="AB21"/>
  <c r="AB27"/>
  <c r="AB28"/>
  <c r="AB29"/>
  <c r="AB30"/>
  <c r="AB31"/>
  <c r="AB32"/>
  <c r="AB33"/>
  <c r="E20"/>
  <c r="F20"/>
  <c r="E21"/>
  <c r="F21"/>
  <c r="E27"/>
  <c r="F27"/>
  <c r="E29"/>
  <c r="F29"/>
  <c r="E30"/>
  <c r="F30"/>
  <c r="E31"/>
  <c r="F31"/>
  <c r="E32"/>
  <c r="F32"/>
  <c r="E33"/>
  <c r="F33"/>
  <c r="G37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7"/>
  <c r="M27"/>
  <c r="L28"/>
  <c r="M28"/>
  <c r="L29"/>
  <c r="M29"/>
  <c r="L30"/>
  <c r="M30"/>
  <c r="L31"/>
  <c r="M31"/>
  <c r="L32"/>
  <c r="M32"/>
  <c r="L33"/>
  <c r="M33"/>
  <c r="L34"/>
  <c r="M34"/>
  <c r="N37"/>
  <c r="S12"/>
  <c r="T12"/>
  <c r="S13"/>
  <c r="T13"/>
  <c r="S14"/>
  <c r="T14"/>
  <c r="S15"/>
  <c r="T15"/>
  <c r="S16"/>
  <c r="T16"/>
  <c r="S17"/>
  <c r="T17"/>
  <c r="S18"/>
  <c r="T18"/>
  <c r="S19"/>
  <c r="T19"/>
  <c r="S20"/>
  <c r="T20"/>
  <c r="S21"/>
  <c r="T21"/>
  <c r="S27"/>
  <c r="T27"/>
  <c r="S28"/>
  <c r="T28"/>
  <c r="S29"/>
  <c r="T29"/>
  <c r="S30"/>
  <c r="T30"/>
  <c r="S31"/>
  <c r="T31"/>
  <c r="S32"/>
  <c r="T32"/>
  <c r="S33"/>
  <c r="T33"/>
  <c r="U37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7"/>
  <c r="AA27"/>
  <c r="Z28"/>
  <c r="AA28"/>
  <c r="Z29"/>
  <c r="AA29"/>
  <c r="Z30"/>
  <c r="AA30"/>
  <c r="Z31"/>
  <c r="AA31"/>
  <c r="Z32"/>
  <c r="AA32"/>
  <c r="Z33"/>
  <c r="AA33"/>
  <c r="AB37"/>
  <c r="L52"/>
  <c r="L53"/>
  <c r="K48"/>
  <c r="L45"/>
  <c r="C37"/>
  <c r="J37"/>
  <c r="Q37"/>
  <c r="X37"/>
  <c r="G2" i="46"/>
  <c r="G4"/>
  <c r="E12"/>
  <c r="F12"/>
  <c r="G12"/>
  <c r="E13"/>
  <c r="F13"/>
  <c r="G13"/>
  <c r="E14"/>
  <c r="F14"/>
  <c r="G14"/>
  <c r="E15"/>
  <c r="F15"/>
  <c r="G15"/>
  <c r="E16"/>
  <c r="F16"/>
  <c r="G16"/>
  <c r="E17"/>
  <c r="F17"/>
  <c r="G17"/>
  <c r="E18"/>
  <c r="F18"/>
  <c r="G18"/>
  <c r="E19"/>
  <c r="F19"/>
  <c r="G19"/>
  <c r="E20"/>
  <c r="F20"/>
  <c r="G20"/>
  <c r="E21"/>
  <c r="F21"/>
  <c r="G21"/>
  <c r="L12"/>
  <c r="M12"/>
  <c r="N12"/>
  <c r="N13"/>
  <c r="N14"/>
  <c r="N15"/>
  <c r="N16"/>
  <c r="N17"/>
  <c r="N18"/>
  <c r="N19"/>
  <c r="N20"/>
  <c r="N21"/>
  <c r="L27"/>
  <c r="M27"/>
  <c r="N27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U12"/>
  <c r="U13"/>
  <c r="U14"/>
  <c r="U15"/>
  <c r="U16"/>
  <c r="U17"/>
  <c r="U18"/>
  <c r="U19"/>
  <c r="U20"/>
  <c r="U21"/>
  <c r="U27"/>
  <c r="U28"/>
  <c r="U29"/>
  <c r="U30"/>
  <c r="U31"/>
  <c r="U32"/>
  <c r="U33"/>
  <c r="AB12"/>
  <c r="AB13"/>
  <c r="AB14"/>
  <c r="AB15"/>
  <c r="AB16"/>
  <c r="AB17"/>
  <c r="AB18"/>
  <c r="AB19"/>
  <c r="AB20"/>
  <c r="AB21"/>
  <c r="AB27"/>
  <c r="AB28"/>
  <c r="AB29"/>
  <c r="AB30"/>
  <c r="AB31"/>
  <c r="AB32"/>
  <c r="AB33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S12"/>
  <c r="T12"/>
  <c r="S13"/>
  <c r="T13"/>
  <c r="S14"/>
  <c r="T14"/>
  <c r="S15"/>
  <c r="T15"/>
  <c r="S16"/>
  <c r="T16"/>
  <c r="S17"/>
  <c r="T17"/>
  <c r="S18"/>
  <c r="T18"/>
  <c r="S19"/>
  <c r="T19"/>
  <c r="S20"/>
  <c r="T20"/>
  <c r="S21"/>
  <c r="T21"/>
  <c r="S27"/>
  <c r="T27"/>
  <c r="S28"/>
  <c r="T28"/>
  <c r="S29"/>
  <c r="T29"/>
  <c r="S30"/>
  <c r="T30"/>
  <c r="S31"/>
  <c r="T31"/>
  <c r="S32"/>
  <c r="T32"/>
  <c r="S33"/>
  <c r="T33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7"/>
  <c r="AA27"/>
  <c r="Z28"/>
  <c r="AA28"/>
  <c r="Z29"/>
  <c r="AA29"/>
  <c r="Z30"/>
  <c r="AA30"/>
  <c r="Z31"/>
  <c r="AA31"/>
  <c r="Z32"/>
  <c r="AA32"/>
  <c r="Z33"/>
  <c r="AA33"/>
</calcChain>
</file>

<file path=xl/sharedStrings.xml><?xml version="1.0" encoding="utf-8"?>
<sst xmlns="http://schemas.openxmlformats.org/spreadsheetml/2006/main" count="343" uniqueCount="44">
  <si>
    <t>30 µm = 278.250 pixel</t>
  </si>
  <si>
    <t>Line</t>
  </si>
  <si>
    <t>Points</t>
  </si>
  <si>
    <t>Length</t>
  </si>
  <si>
    <t>Conversion</t>
  </si>
  <si>
    <t>Real Length</t>
  </si>
  <si>
    <t>Vertical lines (from left to right)</t>
  </si>
  <si>
    <t>Number intersects</t>
  </si>
  <si>
    <t>Total average =</t>
  </si>
  <si>
    <t>S. Deviation</t>
  </si>
  <si>
    <t>Horizontal lines (from top to bottom)</t>
  </si>
  <si>
    <t>Average</t>
  </si>
  <si>
    <t>(Pixel)</t>
  </si>
  <si>
    <t>(um)</t>
  </si>
  <si>
    <t xml:space="preserve">Length </t>
  </si>
  <si>
    <t>Grain size</t>
  </si>
  <si>
    <t>um</t>
  </si>
  <si>
    <t>TOTAL NUMBER INTERSECTS</t>
  </si>
  <si>
    <t xml:space="preserve">Error = </t>
  </si>
  <si>
    <t>Sample heated in thermec</t>
  </si>
  <si>
    <t>95% confidence =</t>
  </si>
  <si>
    <t>Mean Standard error =</t>
  </si>
  <si>
    <t xml:space="preserve">% = </t>
  </si>
  <si>
    <t>Error µm</t>
  </si>
  <si>
    <t>Image5_100xA</t>
  </si>
  <si>
    <t>(µm)</t>
  </si>
  <si>
    <t>µm</t>
  </si>
  <si>
    <t>pixel</t>
  </si>
  <si>
    <t>20x</t>
  </si>
  <si>
    <t>50x</t>
  </si>
  <si>
    <t>10x</t>
  </si>
  <si>
    <t>2c</t>
  </si>
  <si>
    <t>ns1</t>
  </si>
  <si>
    <t>ns3c</t>
  </si>
  <si>
    <t>4c</t>
  </si>
  <si>
    <t>1c</t>
  </si>
  <si>
    <t>1b</t>
  </si>
  <si>
    <t>5c</t>
  </si>
  <si>
    <t>940C for 30 mins austenitisation</t>
  </si>
  <si>
    <t>A-Segregate material examined</t>
  </si>
  <si>
    <t>Sample 6c</t>
  </si>
  <si>
    <t xml:space="preserve">Sample 2c </t>
  </si>
  <si>
    <t>Sample 4c</t>
  </si>
  <si>
    <t xml:space="preserve">Sample 3c </t>
  </si>
</sst>
</file>

<file path=xl/styles.xml><?xml version="1.0" encoding="utf-8"?>
<styleSheet xmlns="http://schemas.openxmlformats.org/spreadsheetml/2006/main">
  <numFmts count="3">
    <numFmt numFmtId="164" formatCode="0.00000000"/>
    <numFmt numFmtId="165" formatCode="0.0000"/>
    <numFmt numFmtId="166" formatCode="0.000"/>
  </numFmts>
  <fonts count="8">
    <font>
      <sz val="10"/>
      <name val="Verdana"/>
    </font>
    <font>
      <b/>
      <sz val="10"/>
      <name val="Verdana"/>
    </font>
    <font>
      <b/>
      <sz val="11"/>
      <name val="Verdana"/>
    </font>
    <font>
      <sz val="8"/>
      <name val="Verdana"/>
    </font>
    <font>
      <b/>
      <sz val="14"/>
      <name val="Verdana"/>
    </font>
    <font>
      <b/>
      <sz val="9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166" fontId="0" fillId="0" borderId="1" xfId="0" applyNumberFormat="1" applyBorder="1"/>
    <xf numFmtId="0" fontId="1" fillId="2" borderId="2" xfId="0" applyFont="1" applyFill="1" applyBorder="1"/>
    <xf numFmtId="166" fontId="1" fillId="2" borderId="3" xfId="0" applyNumberFormat="1" applyFont="1" applyFill="1" applyBorder="1"/>
    <xf numFmtId="0" fontId="1" fillId="0" borderId="1" xfId="0" applyFont="1" applyFill="1" applyBorder="1" applyAlignment="1">
      <alignment horizontal="center"/>
    </xf>
    <xf numFmtId="166" fontId="4" fillId="3" borderId="1" xfId="0" applyNumberFormat="1" applyFont="1" applyFill="1" applyBorder="1" applyAlignment="1">
      <alignment vertical="center"/>
    </xf>
    <xf numFmtId="0" fontId="0" fillId="4" borderId="1" xfId="0" applyFill="1" applyBorder="1"/>
    <xf numFmtId="0" fontId="0" fillId="0" borderId="0" xfId="0" applyFill="1" applyBorder="1"/>
    <xf numFmtId="0" fontId="2" fillId="5" borderId="1" xfId="0" applyFont="1" applyFill="1" applyBorder="1"/>
    <xf numFmtId="0" fontId="3" fillId="0" borderId="0" xfId="0" applyFont="1"/>
    <xf numFmtId="0" fontId="5" fillId="0" borderId="0" xfId="0" applyFont="1"/>
    <xf numFmtId="0" fontId="0" fillId="0" borderId="4" xfId="0" applyFill="1" applyBorder="1"/>
    <xf numFmtId="165" fontId="0" fillId="0" borderId="0" xfId="0" applyNumberFormat="1"/>
    <xf numFmtId="0" fontId="1" fillId="4" borderId="1" xfId="0" applyFont="1" applyFill="1" applyBorder="1"/>
    <xf numFmtId="0" fontId="0" fillId="6" borderId="1" xfId="0" applyFill="1" applyBorder="1"/>
    <xf numFmtId="0" fontId="0" fillId="0" borderId="0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166" fontId="0" fillId="0" borderId="0" xfId="0" applyNumberFormat="1" applyBorder="1"/>
    <xf numFmtId="0" fontId="0" fillId="0" borderId="4" xfId="0" applyBorder="1"/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BD124"/>
  <sheetViews>
    <sheetView tabSelected="1" zoomScale="125" workbookViewId="0">
      <selection activeCell="H14" sqref="H14"/>
    </sheetView>
  </sheetViews>
  <sheetFormatPr defaultColWidth="11" defaultRowHeight="12.75"/>
  <cols>
    <col min="1" max="1" width="2.75" customWidth="1"/>
    <col min="2" max="2" width="5.875" customWidth="1"/>
    <col min="3" max="3" width="7.125" customWidth="1"/>
    <col min="4" max="4" width="11.375" customWidth="1"/>
    <col min="5" max="5" width="10.625" customWidth="1"/>
    <col min="6" max="6" width="10.125" customWidth="1"/>
    <col min="7" max="7" width="14.375" customWidth="1"/>
    <col min="8" max="8" width="5.25" customWidth="1"/>
    <col min="9" max="9" width="5.875" customWidth="1"/>
    <col min="10" max="10" width="8.625" customWidth="1"/>
    <col min="14" max="14" width="12.125" customWidth="1"/>
    <col min="15" max="15" width="3.625" customWidth="1"/>
    <col min="16" max="16" width="5.75" customWidth="1"/>
    <col min="17" max="17" width="6.75" customWidth="1"/>
    <col min="18" max="18" width="8.875" customWidth="1"/>
    <col min="19" max="19" width="9.75" customWidth="1"/>
    <col min="22" max="22" width="7" customWidth="1"/>
    <col min="23" max="23" width="7.625" customWidth="1"/>
    <col min="24" max="24" width="7.75" customWidth="1"/>
    <col min="29" max="29" width="7" customWidth="1"/>
  </cols>
  <sheetData>
    <row r="1" spans="2:56">
      <c r="K1" t="s">
        <v>26</v>
      </c>
      <c r="L1" t="s">
        <v>27</v>
      </c>
    </row>
    <row r="2" spans="2:56">
      <c r="F2" s="17" t="s">
        <v>4</v>
      </c>
      <c r="G2" s="43">
        <f>IF(F3=10,K2,IF(F3=20,K3,IF(F3=50,K4,"Magnification 10, 20, 50")))</f>
        <v>30</v>
      </c>
      <c r="H2" s="45" t="s">
        <v>26</v>
      </c>
      <c r="J2" s="18" t="s">
        <v>30</v>
      </c>
      <c r="K2" s="18">
        <v>200</v>
      </c>
      <c r="L2" s="18">
        <v>372</v>
      </c>
    </row>
    <row r="3" spans="2:56">
      <c r="B3" t="s">
        <v>39</v>
      </c>
      <c r="F3" s="17">
        <v>50</v>
      </c>
      <c r="G3" s="44"/>
      <c r="H3" s="46"/>
      <c r="J3" s="18" t="s">
        <v>28</v>
      </c>
      <c r="K3" s="18">
        <v>100</v>
      </c>
      <c r="L3" s="18">
        <v>372</v>
      </c>
    </row>
    <row r="4" spans="2:56">
      <c r="B4" s="3" t="s">
        <v>19</v>
      </c>
      <c r="F4" s="17"/>
      <c r="G4" s="20">
        <f>IF(F3=10,L2,IF(F3=20,L3,IF(F3=50,L4,"-----")))</f>
        <v>278.25</v>
      </c>
      <c r="H4" s="17" t="s">
        <v>27</v>
      </c>
      <c r="J4" s="18" t="s">
        <v>29</v>
      </c>
      <c r="K4" s="18">
        <v>30</v>
      </c>
      <c r="L4" s="18">
        <v>278.25</v>
      </c>
    </row>
    <row r="5" spans="2:56">
      <c r="B5" t="s">
        <v>38</v>
      </c>
    </row>
    <row r="6" spans="2:56"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2:56">
      <c r="B7" s="3" t="s">
        <v>40</v>
      </c>
      <c r="D7" s="42"/>
      <c r="E7" s="42"/>
      <c r="F7" s="42"/>
      <c r="I7" s="3" t="s">
        <v>41</v>
      </c>
      <c r="K7" s="42"/>
      <c r="L7" s="42"/>
      <c r="M7" s="42"/>
      <c r="P7" s="14" t="s">
        <v>32</v>
      </c>
      <c r="Q7" s="13"/>
      <c r="R7" s="42" t="s">
        <v>0</v>
      </c>
      <c r="S7" s="42"/>
      <c r="T7" s="42"/>
      <c r="W7" s="14" t="s">
        <v>34</v>
      </c>
      <c r="X7" s="13"/>
      <c r="Y7" s="42"/>
      <c r="Z7" s="42"/>
      <c r="AA7" s="42"/>
      <c r="AD7" s="14" t="s">
        <v>33</v>
      </c>
      <c r="AE7" s="13"/>
      <c r="AF7" s="42"/>
      <c r="AG7" s="42"/>
      <c r="AH7" s="42"/>
      <c r="AJ7" s="11"/>
      <c r="AK7" s="14" t="s">
        <v>35</v>
      </c>
      <c r="AL7" s="13"/>
      <c r="AM7" s="42"/>
      <c r="AN7" s="42"/>
      <c r="AO7" s="42"/>
      <c r="AQ7" s="11"/>
      <c r="AR7" s="14" t="s">
        <v>36</v>
      </c>
      <c r="AS7" s="13"/>
      <c r="AT7" s="42"/>
      <c r="AU7" s="42"/>
      <c r="AV7" s="42"/>
      <c r="AY7" s="14" t="s">
        <v>37</v>
      </c>
      <c r="AZ7" s="13"/>
      <c r="BA7" s="42"/>
      <c r="BB7" s="42"/>
      <c r="BC7" s="42"/>
    </row>
    <row r="8" spans="2:56">
      <c r="AJ8" s="11"/>
      <c r="AQ8" s="11"/>
    </row>
    <row r="9" spans="2:56">
      <c r="B9" s="41" t="s">
        <v>6</v>
      </c>
      <c r="C9" s="41"/>
      <c r="D9" s="41"/>
      <c r="E9" s="41"/>
      <c r="F9" s="41"/>
      <c r="G9" s="41"/>
      <c r="I9" s="41" t="s">
        <v>6</v>
      </c>
      <c r="J9" s="41"/>
      <c r="K9" s="41"/>
      <c r="L9" s="41"/>
      <c r="M9" s="41"/>
      <c r="N9" s="41"/>
      <c r="P9" s="41" t="s">
        <v>6</v>
      </c>
      <c r="Q9" s="41"/>
      <c r="R9" s="41"/>
      <c r="S9" s="41"/>
      <c r="T9" s="41"/>
      <c r="U9" s="41"/>
      <c r="W9" s="41" t="s">
        <v>6</v>
      </c>
      <c r="X9" s="41"/>
      <c r="Y9" s="41"/>
      <c r="Z9" s="41"/>
      <c r="AA9" s="41"/>
      <c r="AB9" s="41"/>
      <c r="AD9" s="41" t="s">
        <v>6</v>
      </c>
      <c r="AE9" s="41"/>
      <c r="AF9" s="41"/>
      <c r="AG9" s="41"/>
      <c r="AH9" s="41"/>
      <c r="AI9" s="41"/>
      <c r="AJ9" s="11"/>
      <c r="AK9" s="41" t="s">
        <v>6</v>
      </c>
      <c r="AL9" s="41"/>
      <c r="AM9" s="41"/>
      <c r="AN9" s="41"/>
      <c r="AO9" s="41"/>
      <c r="AP9" s="41"/>
      <c r="AQ9" s="11"/>
      <c r="AR9" s="41" t="s">
        <v>6</v>
      </c>
      <c r="AS9" s="41"/>
      <c r="AT9" s="41"/>
      <c r="AU9" s="41"/>
      <c r="AV9" s="41"/>
      <c r="AW9" s="41"/>
      <c r="AY9" s="41" t="s">
        <v>6</v>
      </c>
      <c r="AZ9" s="41"/>
      <c r="BA9" s="41"/>
      <c r="BB9" s="41"/>
      <c r="BC9" s="41"/>
      <c r="BD9" s="41"/>
    </row>
    <row r="10" spans="2:56" ht="15" customHeight="1">
      <c r="B10" s="37" t="s">
        <v>1</v>
      </c>
      <c r="C10" s="37" t="s">
        <v>2</v>
      </c>
      <c r="D10" s="4" t="s">
        <v>14</v>
      </c>
      <c r="E10" s="39" t="s">
        <v>4</v>
      </c>
      <c r="F10" s="8" t="s">
        <v>5</v>
      </c>
      <c r="G10" s="8" t="s">
        <v>15</v>
      </c>
      <c r="I10" s="37" t="s">
        <v>1</v>
      </c>
      <c r="J10" s="37" t="s">
        <v>2</v>
      </c>
      <c r="K10" s="4" t="s">
        <v>14</v>
      </c>
      <c r="L10" s="39" t="s">
        <v>4</v>
      </c>
      <c r="M10" s="8" t="s">
        <v>5</v>
      </c>
      <c r="N10" s="8" t="s">
        <v>15</v>
      </c>
      <c r="P10" s="37" t="s">
        <v>1</v>
      </c>
      <c r="Q10" s="37" t="s">
        <v>2</v>
      </c>
      <c r="R10" s="4" t="s">
        <v>14</v>
      </c>
      <c r="S10" s="39" t="s">
        <v>4</v>
      </c>
      <c r="T10" s="8" t="s">
        <v>5</v>
      </c>
      <c r="U10" s="8" t="s">
        <v>15</v>
      </c>
      <c r="W10" s="37" t="s">
        <v>1</v>
      </c>
      <c r="X10" s="37" t="s">
        <v>2</v>
      </c>
      <c r="Y10" s="4" t="s">
        <v>14</v>
      </c>
      <c r="Z10" s="39" t="s">
        <v>4</v>
      </c>
      <c r="AA10" s="8" t="s">
        <v>5</v>
      </c>
      <c r="AB10" s="8" t="s">
        <v>15</v>
      </c>
      <c r="AD10" s="37" t="s">
        <v>1</v>
      </c>
      <c r="AE10" s="37" t="s">
        <v>2</v>
      </c>
      <c r="AF10" s="4" t="s">
        <v>14</v>
      </c>
      <c r="AG10" s="39" t="s">
        <v>4</v>
      </c>
      <c r="AH10" s="8" t="s">
        <v>5</v>
      </c>
      <c r="AI10" s="8" t="s">
        <v>15</v>
      </c>
      <c r="AJ10" s="11"/>
      <c r="AK10" s="37" t="s">
        <v>1</v>
      </c>
      <c r="AL10" s="37" t="s">
        <v>2</v>
      </c>
      <c r="AM10" s="4" t="s">
        <v>14</v>
      </c>
      <c r="AN10" s="39" t="s">
        <v>4</v>
      </c>
      <c r="AO10" s="8" t="s">
        <v>5</v>
      </c>
      <c r="AP10" s="8" t="s">
        <v>15</v>
      </c>
      <c r="AQ10" s="11"/>
      <c r="AR10" s="37" t="s">
        <v>1</v>
      </c>
      <c r="AS10" s="37" t="s">
        <v>2</v>
      </c>
      <c r="AT10" s="4" t="s">
        <v>14</v>
      </c>
      <c r="AU10" s="39" t="s">
        <v>4</v>
      </c>
      <c r="AV10" s="8" t="s">
        <v>5</v>
      </c>
      <c r="AW10" s="8" t="s">
        <v>15</v>
      </c>
      <c r="AY10" s="37" t="s">
        <v>1</v>
      </c>
      <c r="AZ10" s="37" t="s">
        <v>2</v>
      </c>
      <c r="BA10" s="4" t="s">
        <v>14</v>
      </c>
      <c r="BB10" s="39" t="s">
        <v>4</v>
      </c>
      <c r="BC10" s="8" t="s">
        <v>5</v>
      </c>
      <c r="BD10" s="8" t="s">
        <v>15</v>
      </c>
    </row>
    <row r="11" spans="2:56" ht="15" customHeight="1">
      <c r="B11" s="38"/>
      <c r="C11" s="38"/>
      <c r="D11" s="4" t="s">
        <v>12</v>
      </c>
      <c r="E11" s="40"/>
      <c r="F11" s="8" t="s">
        <v>25</v>
      </c>
      <c r="G11" s="8" t="s">
        <v>25</v>
      </c>
      <c r="I11" s="38"/>
      <c r="J11" s="38"/>
      <c r="K11" s="4" t="s">
        <v>12</v>
      </c>
      <c r="L11" s="40"/>
      <c r="M11" s="8" t="s">
        <v>25</v>
      </c>
      <c r="N11" s="8" t="s">
        <v>25</v>
      </c>
      <c r="P11" s="38"/>
      <c r="Q11" s="38"/>
      <c r="R11" s="4" t="s">
        <v>12</v>
      </c>
      <c r="S11" s="40"/>
      <c r="T11" s="8" t="s">
        <v>25</v>
      </c>
      <c r="U11" s="8" t="s">
        <v>25</v>
      </c>
      <c r="W11" s="38"/>
      <c r="X11" s="38"/>
      <c r="Y11" s="4" t="s">
        <v>12</v>
      </c>
      <c r="Z11" s="40"/>
      <c r="AA11" s="8" t="s">
        <v>13</v>
      </c>
      <c r="AB11" s="8" t="s">
        <v>13</v>
      </c>
      <c r="AD11" s="38"/>
      <c r="AE11" s="38"/>
      <c r="AF11" s="4" t="s">
        <v>12</v>
      </c>
      <c r="AG11" s="40"/>
      <c r="AH11" s="8" t="s">
        <v>13</v>
      </c>
      <c r="AI11" s="8" t="s">
        <v>13</v>
      </c>
      <c r="AJ11" s="11"/>
      <c r="AK11" s="38"/>
      <c r="AL11" s="38"/>
      <c r="AM11" s="4" t="s">
        <v>12</v>
      </c>
      <c r="AN11" s="40"/>
      <c r="AO11" s="8" t="s">
        <v>13</v>
      </c>
      <c r="AP11" s="8" t="s">
        <v>13</v>
      </c>
      <c r="AQ11" s="11"/>
      <c r="AR11" s="38"/>
      <c r="AS11" s="38"/>
      <c r="AT11" s="4" t="s">
        <v>12</v>
      </c>
      <c r="AU11" s="40"/>
      <c r="AV11" s="8" t="s">
        <v>13</v>
      </c>
      <c r="AW11" s="8" t="s">
        <v>13</v>
      </c>
      <c r="AY11" s="38"/>
      <c r="AZ11" s="38"/>
      <c r="BA11" s="4" t="s">
        <v>12</v>
      </c>
      <c r="BB11" s="40"/>
      <c r="BC11" s="8" t="s">
        <v>13</v>
      </c>
      <c r="BD11" s="8" t="s">
        <v>13</v>
      </c>
    </row>
    <row r="12" spans="2:56">
      <c r="B12" s="1">
        <v>1</v>
      </c>
      <c r="C12" s="1">
        <v>19.5</v>
      </c>
      <c r="D12" s="1">
        <v>1536</v>
      </c>
      <c r="E12" s="2">
        <f t="shared" ref="E12:E21" si="0">$G$2/$G$4</f>
        <v>0.1078167115902965</v>
      </c>
      <c r="F12" s="2">
        <f t="shared" ref="F12:F21" si="1">D12*E12</f>
        <v>165.60646900269543</v>
      </c>
      <c r="G12" s="5">
        <f t="shared" ref="G12:G21" si="2">F12/C12</f>
        <v>8.4926394360356632</v>
      </c>
      <c r="I12" s="1">
        <v>1</v>
      </c>
      <c r="J12" s="1">
        <v>13.5</v>
      </c>
      <c r="K12" s="1">
        <v>1536</v>
      </c>
      <c r="L12" s="2">
        <f t="shared" ref="L12:L21" si="3">$G$2/$G$4</f>
        <v>0.1078167115902965</v>
      </c>
      <c r="M12" s="2">
        <f t="shared" ref="M12:M21" si="4">K12*L12</f>
        <v>165.60646900269543</v>
      </c>
      <c r="N12" s="5">
        <f t="shared" ref="N12:N21" si="5">M12/J12</f>
        <v>12.267145852051513</v>
      </c>
      <c r="P12" s="1">
        <v>1</v>
      </c>
      <c r="Q12" s="1">
        <v>15</v>
      </c>
      <c r="R12" s="1">
        <v>1536</v>
      </c>
      <c r="S12" s="2">
        <f t="shared" ref="S12:S21" si="6">$G$2/$G$4</f>
        <v>0.1078167115902965</v>
      </c>
      <c r="T12" s="2">
        <f t="shared" ref="T12:T21" si="7">R12*S12</f>
        <v>165.60646900269543</v>
      </c>
      <c r="U12" s="5">
        <f t="shared" ref="U12:U21" si="8">T12/Q12</f>
        <v>11.040431266846362</v>
      </c>
      <c r="W12" s="1">
        <v>1</v>
      </c>
      <c r="X12" s="1">
        <v>12</v>
      </c>
      <c r="Y12" s="1">
        <v>1536</v>
      </c>
      <c r="Z12" s="2">
        <f t="shared" ref="Z12:Z21" si="9">$G$2/$G$4</f>
        <v>0.1078167115902965</v>
      </c>
      <c r="AA12" s="2">
        <f t="shared" ref="AA12:AA21" si="10">Y12*Z12</f>
        <v>165.60646900269543</v>
      </c>
      <c r="AB12" s="5">
        <f t="shared" ref="AB12:AB21" si="11">AA12/X12</f>
        <v>13.800539083557952</v>
      </c>
      <c r="AD12" s="1">
        <v>1</v>
      </c>
      <c r="AE12" s="1">
        <v>9</v>
      </c>
      <c r="AF12" s="1">
        <v>1536</v>
      </c>
      <c r="AG12" s="2">
        <f t="shared" ref="AG12:AG21" si="12">$G$2/$G$4</f>
        <v>0.1078167115902965</v>
      </c>
      <c r="AH12" s="2">
        <f t="shared" ref="AH12:AH21" si="13">AF12*AG12</f>
        <v>165.60646900269543</v>
      </c>
      <c r="AI12" s="5">
        <f t="shared" ref="AI12:AI21" si="14">AH12/AE12</f>
        <v>18.40071877807727</v>
      </c>
      <c r="AJ12" s="11"/>
      <c r="AK12" s="1">
        <v>1</v>
      </c>
      <c r="AL12" s="1">
        <v>7</v>
      </c>
      <c r="AM12" s="1">
        <v>1536</v>
      </c>
      <c r="AN12" s="2">
        <f t="shared" ref="AN12:AN21" si="15">$G$2/$G$4</f>
        <v>0.1078167115902965</v>
      </c>
      <c r="AO12" s="2">
        <f t="shared" ref="AO12:AO21" si="16">AM12*AN12</f>
        <v>165.60646900269543</v>
      </c>
      <c r="AP12" s="5">
        <f>AO12/AL12</f>
        <v>23.658067000385063</v>
      </c>
      <c r="AQ12" s="11"/>
      <c r="AR12" s="1">
        <v>1</v>
      </c>
      <c r="AS12" s="1">
        <v>15.5</v>
      </c>
      <c r="AT12" s="1">
        <v>1536</v>
      </c>
      <c r="AU12" s="2">
        <f t="shared" ref="AU12:AU21" si="17">$G$2/$G$4</f>
        <v>0.1078167115902965</v>
      </c>
      <c r="AV12" s="2">
        <f t="shared" ref="AV12:AV21" si="18">AT12*AU12</f>
        <v>165.60646900269543</v>
      </c>
      <c r="AW12" s="5">
        <f>AV12/AS12</f>
        <v>10.684288322754544</v>
      </c>
      <c r="AY12" s="1">
        <v>1</v>
      </c>
      <c r="AZ12" s="1">
        <v>19.5</v>
      </c>
      <c r="BA12" s="1">
        <v>1536</v>
      </c>
      <c r="BB12" s="2">
        <f t="shared" ref="BB12:BB21" si="19">$G$2/$G$4</f>
        <v>0.1078167115902965</v>
      </c>
      <c r="BC12" s="2">
        <f t="shared" ref="BC12:BC21" si="20">BA12*BB12</f>
        <v>165.60646900269543</v>
      </c>
      <c r="BD12" s="5">
        <f>BC12/AZ12</f>
        <v>8.4926394360356632</v>
      </c>
    </row>
    <row r="13" spans="2:56">
      <c r="B13" s="1">
        <v>2</v>
      </c>
      <c r="C13" s="1">
        <v>17.5</v>
      </c>
      <c r="D13" s="1">
        <v>1536</v>
      </c>
      <c r="E13" s="2">
        <f t="shared" si="0"/>
        <v>0.1078167115902965</v>
      </c>
      <c r="F13" s="2">
        <f t="shared" si="1"/>
        <v>165.60646900269543</v>
      </c>
      <c r="G13" s="5">
        <f t="shared" si="2"/>
        <v>9.4632268001540254</v>
      </c>
      <c r="I13" s="1">
        <v>2</v>
      </c>
      <c r="J13" s="1">
        <v>10.5</v>
      </c>
      <c r="K13" s="1">
        <v>1536</v>
      </c>
      <c r="L13" s="2">
        <f t="shared" si="3"/>
        <v>0.1078167115902965</v>
      </c>
      <c r="M13" s="2">
        <f t="shared" si="4"/>
        <v>165.60646900269543</v>
      </c>
      <c r="N13" s="5">
        <f t="shared" si="5"/>
        <v>15.772044666923374</v>
      </c>
      <c r="P13" s="1">
        <v>2</v>
      </c>
      <c r="Q13" s="1">
        <v>12</v>
      </c>
      <c r="R13" s="1">
        <v>1536</v>
      </c>
      <c r="S13" s="2">
        <f t="shared" si="6"/>
        <v>0.1078167115902965</v>
      </c>
      <c r="T13" s="2">
        <f t="shared" si="7"/>
        <v>165.60646900269543</v>
      </c>
      <c r="U13" s="5">
        <f t="shared" si="8"/>
        <v>13.800539083557952</v>
      </c>
      <c r="W13" s="1">
        <v>2</v>
      </c>
      <c r="X13" s="1">
        <v>9.5</v>
      </c>
      <c r="Y13" s="1">
        <v>1536</v>
      </c>
      <c r="Z13" s="2">
        <f t="shared" si="9"/>
        <v>0.1078167115902965</v>
      </c>
      <c r="AA13" s="2">
        <f t="shared" si="10"/>
        <v>165.60646900269543</v>
      </c>
      <c r="AB13" s="5">
        <f t="shared" si="11"/>
        <v>17.432259895020572</v>
      </c>
      <c r="AD13" s="1">
        <v>2</v>
      </c>
      <c r="AE13" s="1">
        <v>7</v>
      </c>
      <c r="AF13" s="1">
        <v>1536</v>
      </c>
      <c r="AG13" s="2">
        <f t="shared" si="12"/>
        <v>0.1078167115902965</v>
      </c>
      <c r="AH13" s="2">
        <f t="shared" si="13"/>
        <v>165.60646900269543</v>
      </c>
      <c r="AI13" s="5">
        <f t="shared" si="14"/>
        <v>23.658067000385063</v>
      </c>
      <c r="AJ13" s="11"/>
      <c r="AK13" s="1">
        <v>2</v>
      </c>
      <c r="AL13" s="1">
        <v>14.5</v>
      </c>
      <c r="AM13" s="1">
        <v>1536</v>
      </c>
      <c r="AN13" s="2">
        <f t="shared" si="15"/>
        <v>0.1078167115902965</v>
      </c>
      <c r="AO13" s="2">
        <f t="shared" si="16"/>
        <v>165.60646900269543</v>
      </c>
      <c r="AP13" s="5">
        <f t="shared" ref="AP13:AP21" si="21">AO13/AL13</f>
        <v>11.42113579328934</v>
      </c>
      <c r="AQ13" s="11"/>
      <c r="AR13" s="1">
        <v>2</v>
      </c>
      <c r="AS13" s="1">
        <v>22.5</v>
      </c>
      <c r="AT13" s="1">
        <v>1536</v>
      </c>
      <c r="AU13" s="2">
        <f t="shared" si="17"/>
        <v>0.1078167115902965</v>
      </c>
      <c r="AV13" s="2">
        <f t="shared" si="18"/>
        <v>165.60646900269543</v>
      </c>
      <c r="AW13" s="5">
        <f t="shared" ref="AW13:AW21" si="22">AV13/AS13</f>
        <v>7.3602875112309079</v>
      </c>
      <c r="AY13" s="1">
        <v>2</v>
      </c>
      <c r="AZ13" s="1">
        <v>14</v>
      </c>
      <c r="BA13" s="1">
        <v>1536</v>
      </c>
      <c r="BB13" s="2">
        <f t="shared" si="19"/>
        <v>0.1078167115902965</v>
      </c>
      <c r="BC13" s="2">
        <f t="shared" si="20"/>
        <v>165.60646900269543</v>
      </c>
      <c r="BD13" s="5">
        <f t="shared" ref="BD13:BD21" si="23">BC13/AZ13</f>
        <v>11.829033500192532</v>
      </c>
    </row>
    <row r="14" spans="2:56">
      <c r="B14" s="1">
        <v>3</v>
      </c>
      <c r="C14" s="1">
        <v>19</v>
      </c>
      <c r="D14" s="1">
        <v>1536</v>
      </c>
      <c r="E14" s="2">
        <f t="shared" si="0"/>
        <v>0.1078167115902965</v>
      </c>
      <c r="F14" s="2">
        <f t="shared" si="1"/>
        <v>165.60646900269543</v>
      </c>
      <c r="G14" s="5">
        <f t="shared" si="2"/>
        <v>8.7161299475102858</v>
      </c>
      <c r="I14" s="1">
        <v>3</v>
      </c>
      <c r="J14" s="1">
        <v>8.5</v>
      </c>
      <c r="K14" s="1">
        <v>1536</v>
      </c>
      <c r="L14" s="2">
        <f t="shared" si="3"/>
        <v>0.1078167115902965</v>
      </c>
      <c r="M14" s="2">
        <f t="shared" si="4"/>
        <v>165.60646900269543</v>
      </c>
      <c r="N14" s="5">
        <f t="shared" si="5"/>
        <v>19.483114000317109</v>
      </c>
      <c r="P14" s="1">
        <v>3</v>
      </c>
      <c r="Q14" s="1">
        <v>11.5</v>
      </c>
      <c r="R14" s="1">
        <v>1536</v>
      </c>
      <c r="S14" s="2">
        <f t="shared" si="6"/>
        <v>0.1078167115902965</v>
      </c>
      <c r="T14" s="2">
        <f t="shared" si="7"/>
        <v>165.60646900269543</v>
      </c>
      <c r="U14" s="5">
        <f t="shared" si="8"/>
        <v>14.400562521973516</v>
      </c>
      <c r="W14" s="1">
        <v>3</v>
      </c>
      <c r="X14" s="1">
        <v>9</v>
      </c>
      <c r="Y14" s="1">
        <v>1536</v>
      </c>
      <c r="Z14" s="2">
        <f t="shared" si="9"/>
        <v>0.1078167115902965</v>
      </c>
      <c r="AA14" s="2">
        <f t="shared" si="10"/>
        <v>165.60646900269543</v>
      </c>
      <c r="AB14" s="5">
        <f t="shared" si="11"/>
        <v>18.40071877807727</v>
      </c>
      <c r="AD14" s="1">
        <v>3</v>
      </c>
      <c r="AE14" s="1">
        <v>5</v>
      </c>
      <c r="AF14" s="1">
        <v>1536</v>
      </c>
      <c r="AG14" s="2">
        <f t="shared" si="12"/>
        <v>0.1078167115902965</v>
      </c>
      <c r="AH14" s="2">
        <f t="shared" si="13"/>
        <v>165.60646900269543</v>
      </c>
      <c r="AI14" s="5">
        <f t="shared" si="14"/>
        <v>33.121293800539085</v>
      </c>
      <c r="AJ14" s="11"/>
      <c r="AK14" s="1">
        <v>3</v>
      </c>
      <c r="AL14" s="1">
        <v>15</v>
      </c>
      <c r="AM14" s="1">
        <v>1536</v>
      </c>
      <c r="AN14" s="2">
        <f t="shared" si="15"/>
        <v>0.1078167115902965</v>
      </c>
      <c r="AO14" s="2">
        <f t="shared" si="16"/>
        <v>165.60646900269543</v>
      </c>
      <c r="AP14" s="5">
        <f t="shared" si="21"/>
        <v>11.040431266846362</v>
      </c>
      <c r="AQ14" s="11"/>
      <c r="AR14" s="1">
        <v>3</v>
      </c>
      <c r="AS14" s="1">
        <v>20</v>
      </c>
      <c r="AT14" s="1">
        <v>1536</v>
      </c>
      <c r="AU14" s="2">
        <f t="shared" si="17"/>
        <v>0.1078167115902965</v>
      </c>
      <c r="AV14" s="2">
        <f t="shared" si="18"/>
        <v>165.60646900269543</v>
      </c>
      <c r="AW14" s="5">
        <f t="shared" si="22"/>
        <v>8.2803234501347713</v>
      </c>
      <c r="AY14" s="1">
        <v>3</v>
      </c>
      <c r="AZ14" s="1">
        <v>13</v>
      </c>
      <c r="BA14" s="1">
        <v>1536</v>
      </c>
      <c r="BB14" s="2">
        <f t="shared" si="19"/>
        <v>0.1078167115902965</v>
      </c>
      <c r="BC14" s="2">
        <f t="shared" si="20"/>
        <v>165.60646900269543</v>
      </c>
      <c r="BD14" s="5">
        <f t="shared" si="23"/>
        <v>12.738959154053495</v>
      </c>
    </row>
    <row r="15" spans="2:56">
      <c r="B15" s="1">
        <v>4</v>
      </c>
      <c r="C15" s="1">
        <v>13.5</v>
      </c>
      <c r="D15" s="1">
        <v>1536</v>
      </c>
      <c r="E15" s="2">
        <f t="shared" si="0"/>
        <v>0.1078167115902965</v>
      </c>
      <c r="F15" s="2">
        <f t="shared" si="1"/>
        <v>165.60646900269543</v>
      </c>
      <c r="G15" s="5">
        <f t="shared" si="2"/>
        <v>12.267145852051513</v>
      </c>
      <c r="I15" s="1">
        <v>4</v>
      </c>
      <c r="J15" s="1">
        <v>11</v>
      </c>
      <c r="K15" s="1">
        <v>1536</v>
      </c>
      <c r="L15" s="2">
        <f t="shared" si="3"/>
        <v>0.1078167115902965</v>
      </c>
      <c r="M15" s="2">
        <f t="shared" si="4"/>
        <v>165.60646900269543</v>
      </c>
      <c r="N15" s="5">
        <f t="shared" si="5"/>
        <v>15.055133545699585</v>
      </c>
      <c r="P15" s="1">
        <v>4</v>
      </c>
      <c r="Q15" s="1">
        <v>16.5</v>
      </c>
      <c r="R15" s="1">
        <v>1536</v>
      </c>
      <c r="S15" s="2">
        <f t="shared" si="6"/>
        <v>0.1078167115902965</v>
      </c>
      <c r="T15" s="2">
        <f t="shared" si="7"/>
        <v>165.60646900269543</v>
      </c>
      <c r="U15" s="5">
        <f t="shared" si="8"/>
        <v>10.036755697133056</v>
      </c>
      <c r="W15" s="1">
        <v>4</v>
      </c>
      <c r="X15" s="1">
        <v>12</v>
      </c>
      <c r="Y15" s="1">
        <v>1536</v>
      </c>
      <c r="Z15" s="2">
        <f t="shared" si="9"/>
        <v>0.1078167115902965</v>
      </c>
      <c r="AA15" s="2">
        <f t="shared" si="10"/>
        <v>165.60646900269543</v>
      </c>
      <c r="AB15" s="5">
        <f t="shared" si="11"/>
        <v>13.800539083557952</v>
      </c>
      <c r="AD15" s="1">
        <v>4</v>
      </c>
      <c r="AE15" s="1">
        <v>9</v>
      </c>
      <c r="AF15" s="1">
        <v>1536</v>
      </c>
      <c r="AG15" s="2">
        <f t="shared" si="12"/>
        <v>0.1078167115902965</v>
      </c>
      <c r="AH15" s="2">
        <f t="shared" si="13"/>
        <v>165.60646900269543</v>
      </c>
      <c r="AI15" s="5">
        <f t="shared" si="14"/>
        <v>18.40071877807727</v>
      </c>
      <c r="AJ15" s="11"/>
      <c r="AK15" s="1">
        <v>4</v>
      </c>
      <c r="AL15" s="1">
        <v>22</v>
      </c>
      <c r="AM15" s="1">
        <v>1536</v>
      </c>
      <c r="AN15" s="2">
        <f t="shared" si="15"/>
        <v>0.1078167115902965</v>
      </c>
      <c r="AO15" s="2">
        <f t="shared" si="16"/>
        <v>165.60646900269543</v>
      </c>
      <c r="AP15" s="5">
        <f t="shared" si="21"/>
        <v>7.5275667728497924</v>
      </c>
      <c r="AQ15" s="11"/>
      <c r="AR15" s="1">
        <v>4</v>
      </c>
      <c r="AS15" s="1">
        <v>17.5</v>
      </c>
      <c r="AT15" s="1">
        <v>1536</v>
      </c>
      <c r="AU15" s="2">
        <f t="shared" si="17"/>
        <v>0.1078167115902965</v>
      </c>
      <c r="AV15" s="2">
        <f t="shared" si="18"/>
        <v>165.60646900269543</v>
      </c>
      <c r="AW15" s="5">
        <f t="shared" si="22"/>
        <v>9.4632268001540254</v>
      </c>
      <c r="AY15" s="1">
        <v>4</v>
      </c>
      <c r="AZ15" s="1">
        <v>17.5</v>
      </c>
      <c r="BA15" s="1">
        <v>1536</v>
      </c>
      <c r="BB15" s="2">
        <f t="shared" si="19"/>
        <v>0.1078167115902965</v>
      </c>
      <c r="BC15" s="2">
        <f t="shared" si="20"/>
        <v>165.60646900269543</v>
      </c>
      <c r="BD15" s="5">
        <f t="shared" si="23"/>
        <v>9.4632268001540254</v>
      </c>
    </row>
    <row r="16" spans="2:56">
      <c r="B16" s="1">
        <v>5</v>
      </c>
      <c r="C16" s="1">
        <v>17.5</v>
      </c>
      <c r="D16" s="1">
        <v>1536</v>
      </c>
      <c r="E16" s="2">
        <f t="shared" si="0"/>
        <v>0.1078167115902965</v>
      </c>
      <c r="F16" s="2">
        <f t="shared" si="1"/>
        <v>165.60646900269543</v>
      </c>
      <c r="G16" s="5">
        <f t="shared" si="2"/>
        <v>9.4632268001540254</v>
      </c>
      <c r="I16" s="1">
        <v>5</v>
      </c>
      <c r="J16" s="1">
        <v>11</v>
      </c>
      <c r="K16" s="1">
        <v>1536</v>
      </c>
      <c r="L16" s="2">
        <f t="shared" si="3"/>
        <v>0.1078167115902965</v>
      </c>
      <c r="M16" s="2">
        <f t="shared" si="4"/>
        <v>165.60646900269543</v>
      </c>
      <c r="N16" s="5">
        <f t="shared" si="5"/>
        <v>15.055133545699585</v>
      </c>
      <c r="P16" s="1">
        <v>5</v>
      </c>
      <c r="Q16" s="1">
        <v>13</v>
      </c>
      <c r="R16" s="1">
        <v>1536</v>
      </c>
      <c r="S16" s="2">
        <f t="shared" si="6"/>
        <v>0.1078167115902965</v>
      </c>
      <c r="T16" s="2">
        <f t="shared" si="7"/>
        <v>165.60646900269543</v>
      </c>
      <c r="U16" s="5">
        <f t="shared" si="8"/>
        <v>12.738959154053495</v>
      </c>
      <c r="W16" s="1">
        <v>5</v>
      </c>
      <c r="X16" s="1">
        <v>17</v>
      </c>
      <c r="Y16" s="1">
        <v>1536</v>
      </c>
      <c r="Z16" s="2">
        <f t="shared" si="9"/>
        <v>0.1078167115902965</v>
      </c>
      <c r="AA16" s="2">
        <f t="shared" si="10"/>
        <v>165.60646900269543</v>
      </c>
      <c r="AB16" s="5">
        <f t="shared" si="11"/>
        <v>9.7415570001585543</v>
      </c>
      <c r="AD16" s="1">
        <v>5</v>
      </c>
      <c r="AE16" s="1">
        <v>10</v>
      </c>
      <c r="AF16" s="1">
        <v>1536</v>
      </c>
      <c r="AG16" s="2">
        <f t="shared" si="12"/>
        <v>0.1078167115902965</v>
      </c>
      <c r="AH16" s="2">
        <f t="shared" si="13"/>
        <v>165.60646900269543</v>
      </c>
      <c r="AI16" s="5">
        <f t="shared" si="14"/>
        <v>16.560646900269543</v>
      </c>
      <c r="AJ16" s="11"/>
      <c r="AK16" s="1">
        <v>5</v>
      </c>
      <c r="AL16" s="1">
        <v>15.5</v>
      </c>
      <c r="AM16" s="1">
        <v>1536</v>
      </c>
      <c r="AN16" s="2">
        <f t="shared" si="15"/>
        <v>0.1078167115902965</v>
      </c>
      <c r="AO16" s="2">
        <f t="shared" si="16"/>
        <v>165.60646900269543</v>
      </c>
      <c r="AP16" s="5">
        <f t="shared" si="21"/>
        <v>10.684288322754544</v>
      </c>
      <c r="AQ16" s="11"/>
      <c r="AR16" s="1">
        <v>5</v>
      </c>
      <c r="AS16" s="1">
        <v>16.5</v>
      </c>
      <c r="AT16" s="1">
        <v>1536</v>
      </c>
      <c r="AU16" s="2">
        <f t="shared" si="17"/>
        <v>0.1078167115902965</v>
      </c>
      <c r="AV16" s="2">
        <f t="shared" si="18"/>
        <v>165.60646900269543</v>
      </c>
      <c r="AW16" s="5">
        <f t="shared" si="22"/>
        <v>10.036755697133056</v>
      </c>
      <c r="AY16" s="1">
        <v>5</v>
      </c>
      <c r="AZ16" s="1">
        <v>15.5</v>
      </c>
      <c r="BA16" s="1">
        <v>1536</v>
      </c>
      <c r="BB16" s="2">
        <f t="shared" si="19"/>
        <v>0.1078167115902965</v>
      </c>
      <c r="BC16" s="2">
        <f t="shared" si="20"/>
        <v>165.60646900269543</v>
      </c>
      <c r="BD16" s="5">
        <f t="shared" si="23"/>
        <v>10.684288322754544</v>
      </c>
    </row>
    <row r="17" spans="2:56">
      <c r="B17" s="1">
        <v>6</v>
      </c>
      <c r="C17" s="1">
        <v>15</v>
      </c>
      <c r="D17" s="1">
        <v>1536</v>
      </c>
      <c r="E17" s="2">
        <f t="shared" si="0"/>
        <v>0.1078167115902965</v>
      </c>
      <c r="F17" s="2">
        <f t="shared" si="1"/>
        <v>165.60646900269543</v>
      </c>
      <c r="G17" s="5">
        <f t="shared" si="2"/>
        <v>11.040431266846362</v>
      </c>
      <c r="I17" s="1">
        <v>6</v>
      </c>
      <c r="J17" s="1">
        <v>12</v>
      </c>
      <c r="K17" s="1">
        <v>1536</v>
      </c>
      <c r="L17" s="2">
        <f t="shared" si="3"/>
        <v>0.1078167115902965</v>
      </c>
      <c r="M17" s="2">
        <f t="shared" si="4"/>
        <v>165.60646900269543</v>
      </c>
      <c r="N17" s="5">
        <f t="shared" si="5"/>
        <v>13.800539083557952</v>
      </c>
      <c r="P17" s="1">
        <v>6</v>
      </c>
      <c r="Q17" s="1">
        <v>16</v>
      </c>
      <c r="R17" s="1">
        <v>1536</v>
      </c>
      <c r="S17" s="2">
        <f t="shared" si="6"/>
        <v>0.1078167115902965</v>
      </c>
      <c r="T17" s="2">
        <f t="shared" si="7"/>
        <v>165.60646900269543</v>
      </c>
      <c r="U17" s="5">
        <f t="shared" si="8"/>
        <v>10.350404312668465</v>
      </c>
      <c r="W17" s="1">
        <v>6</v>
      </c>
      <c r="X17" s="1">
        <v>16.5</v>
      </c>
      <c r="Y17" s="1">
        <v>1536</v>
      </c>
      <c r="Z17" s="2">
        <f t="shared" si="9"/>
        <v>0.1078167115902965</v>
      </c>
      <c r="AA17" s="2">
        <f t="shared" si="10"/>
        <v>165.60646900269543</v>
      </c>
      <c r="AB17" s="5">
        <f t="shared" si="11"/>
        <v>10.036755697133056</v>
      </c>
      <c r="AD17" s="1">
        <v>6</v>
      </c>
      <c r="AE17" s="1">
        <v>9</v>
      </c>
      <c r="AF17" s="1">
        <v>1536</v>
      </c>
      <c r="AG17" s="2">
        <f t="shared" si="12"/>
        <v>0.1078167115902965</v>
      </c>
      <c r="AH17" s="2">
        <f t="shared" si="13"/>
        <v>165.60646900269543</v>
      </c>
      <c r="AI17" s="5">
        <f t="shared" si="14"/>
        <v>18.40071877807727</v>
      </c>
      <c r="AJ17" s="11"/>
      <c r="AK17" s="1">
        <v>6</v>
      </c>
      <c r="AL17" s="1">
        <v>19.5</v>
      </c>
      <c r="AM17" s="1">
        <v>1536</v>
      </c>
      <c r="AN17" s="2">
        <f t="shared" si="15"/>
        <v>0.1078167115902965</v>
      </c>
      <c r="AO17" s="2">
        <f t="shared" si="16"/>
        <v>165.60646900269543</v>
      </c>
      <c r="AP17" s="5">
        <f t="shared" si="21"/>
        <v>8.4926394360356632</v>
      </c>
      <c r="AQ17" s="11"/>
      <c r="AR17" s="1">
        <v>6</v>
      </c>
      <c r="AS17" s="1">
        <v>18</v>
      </c>
      <c r="AT17" s="1">
        <v>1536</v>
      </c>
      <c r="AU17" s="2">
        <f t="shared" si="17"/>
        <v>0.1078167115902965</v>
      </c>
      <c r="AV17" s="2">
        <f t="shared" si="18"/>
        <v>165.60646900269543</v>
      </c>
      <c r="AW17" s="5">
        <f t="shared" si="22"/>
        <v>9.2003593890386348</v>
      </c>
      <c r="AY17" s="1">
        <v>6</v>
      </c>
      <c r="AZ17" s="1">
        <v>14</v>
      </c>
      <c r="BA17" s="1">
        <v>1536</v>
      </c>
      <c r="BB17" s="2">
        <f t="shared" si="19"/>
        <v>0.1078167115902965</v>
      </c>
      <c r="BC17" s="2">
        <f t="shared" si="20"/>
        <v>165.60646900269543</v>
      </c>
      <c r="BD17" s="5">
        <f t="shared" si="23"/>
        <v>11.829033500192532</v>
      </c>
    </row>
    <row r="18" spans="2:56">
      <c r="B18" s="1">
        <v>7</v>
      </c>
      <c r="C18" s="1">
        <v>11</v>
      </c>
      <c r="D18" s="1">
        <v>1536</v>
      </c>
      <c r="E18" s="2">
        <f t="shared" si="0"/>
        <v>0.1078167115902965</v>
      </c>
      <c r="F18" s="2">
        <f t="shared" si="1"/>
        <v>165.60646900269543</v>
      </c>
      <c r="G18" s="5">
        <f t="shared" si="2"/>
        <v>15.055133545699585</v>
      </c>
      <c r="I18" s="1">
        <v>7</v>
      </c>
      <c r="J18" s="1">
        <v>11.5</v>
      </c>
      <c r="K18" s="1">
        <v>1536</v>
      </c>
      <c r="L18" s="2">
        <f t="shared" si="3"/>
        <v>0.1078167115902965</v>
      </c>
      <c r="M18" s="2">
        <f t="shared" si="4"/>
        <v>165.60646900269543</v>
      </c>
      <c r="N18" s="5">
        <f t="shared" si="5"/>
        <v>14.400562521973516</v>
      </c>
      <c r="P18" s="1">
        <v>7</v>
      </c>
      <c r="Q18" s="1">
        <v>11</v>
      </c>
      <c r="R18" s="1">
        <v>1536</v>
      </c>
      <c r="S18" s="2">
        <f t="shared" si="6"/>
        <v>0.1078167115902965</v>
      </c>
      <c r="T18" s="2">
        <f t="shared" si="7"/>
        <v>165.60646900269543</v>
      </c>
      <c r="U18" s="5">
        <f t="shared" si="8"/>
        <v>15.055133545699585</v>
      </c>
      <c r="W18" s="1">
        <v>7</v>
      </c>
      <c r="X18" s="1">
        <v>10</v>
      </c>
      <c r="Y18" s="1">
        <v>1536</v>
      </c>
      <c r="Z18" s="2">
        <f t="shared" si="9"/>
        <v>0.1078167115902965</v>
      </c>
      <c r="AA18" s="2">
        <f t="shared" si="10"/>
        <v>165.60646900269543</v>
      </c>
      <c r="AB18" s="5">
        <f t="shared" si="11"/>
        <v>16.560646900269543</v>
      </c>
      <c r="AD18" s="1">
        <v>7</v>
      </c>
      <c r="AE18" s="1">
        <v>13</v>
      </c>
      <c r="AF18" s="1">
        <v>1536</v>
      </c>
      <c r="AG18" s="2">
        <f t="shared" si="12"/>
        <v>0.1078167115902965</v>
      </c>
      <c r="AH18" s="2">
        <f t="shared" si="13"/>
        <v>165.60646900269543</v>
      </c>
      <c r="AI18" s="5">
        <f t="shared" si="14"/>
        <v>12.738959154053495</v>
      </c>
      <c r="AJ18" s="11"/>
      <c r="AK18" s="1">
        <v>7</v>
      </c>
      <c r="AL18" s="1">
        <v>15</v>
      </c>
      <c r="AM18" s="1">
        <v>1536</v>
      </c>
      <c r="AN18" s="2">
        <f t="shared" si="15"/>
        <v>0.1078167115902965</v>
      </c>
      <c r="AO18" s="2">
        <f t="shared" si="16"/>
        <v>165.60646900269543</v>
      </c>
      <c r="AP18" s="5">
        <f t="shared" si="21"/>
        <v>11.040431266846362</v>
      </c>
      <c r="AQ18" s="11"/>
      <c r="AR18" s="1">
        <v>7</v>
      </c>
      <c r="AS18" s="1">
        <v>18</v>
      </c>
      <c r="AT18" s="1">
        <v>1536</v>
      </c>
      <c r="AU18" s="2">
        <f t="shared" si="17"/>
        <v>0.1078167115902965</v>
      </c>
      <c r="AV18" s="2">
        <f t="shared" si="18"/>
        <v>165.60646900269543</v>
      </c>
      <c r="AW18" s="5">
        <f t="shared" si="22"/>
        <v>9.2003593890386348</v>
      </c>
      <c r="AY18" s="1">
        <v>7</v>
      </c>
      <c r="AZ18" s="1">
        <v>16.5</v>
      </c>
      <c r="BA18" s="1">
        <v>1536</v>
      </c>
      <c r="BB18" s="2">
        <f t="shared" si="19"/>
        <v>0.1078167115902965</v>
      </c>
      <c r="BC18" s="2">
        <f t="shared" si="20"/>
        <v>165.60646900269543</v>
      </c>
      <c r="BD18" s="5">
        <f t="shared" si="23"/>
        <v>10.036755697133056</v>
      </c>
    </row>
    <row r="19" spans="2:56">
      <c r="B19" s="1">
        <v>8</v>
      </c>
      <c r="C19" s="1">
        <v>18</v>
      </c>
      <c r="D19" s="1">
        <v>1536</v>
      </c>
      <c r="E19" s="2">
        <f t="shared" si="0"/>
        <v>0.1078167115902965</v>
      </c>
      <c r="F19" s="2">
        <f t="shared" si="1"/>
        <v>165.60646900269543</v>
      </c>
      <c r="G19" s="5">
        <f t="shared" si="2"/>
        <v>9.2003593890386348</v>
      </c>
      <c r="I19" s="1">
        <v>8</v>
      </c>
      <c r="J19" s="1">
        <v>8</v>
      </c>
      <c r="K19" s="1">
        <v>1536</v>
      </c>
      <c r="L19" s="2">
        <f t="shared" si="3"/>
        <v>0.1078167115902965</v>
      </c>
      <c r="M19" s="2">
        <f t="shared" si="4"/>
        <v>165.60646900269543</v>
      </c>
      <c r="N19" s="5">
        <f t="shared" si="5"/>
        <v>20.700808625336929</v>
      </c>
      <c r="P19" s="1">
        <v>8</v>
      </c>
      <c r="Q19" s="1">
        <v>12.5</v>
      </c>
      <c r="R19" s="1">
        <v>1536</v>
      </c>
      <c r="S19" s="2">
        <f t="shared" si="6"/>
        <v>0.1078167115902965</v>
      </c>
      <c r="T19" s="2">
        <f t="shared" si="7"/>
        <v>165.60646900269543</v>
      </c>
      <c r="U19" s="5">
        <f t="shared" si="8"/>
        <v>13.248517520215636</v>
      </c>
      <c r="W19" s="1">
        <v>8</v>
      </c>
      <c r="X19" s="1">
        <v>12</v>
      </c>
      <c r="Y19" s="1">
        <v>1536</v>
      </c>
      <c r="Z19" s="2">
        <f t="shared" si="9"/>
        <v>0.1078167115902965</v>
      </c>
      <c r="AA19" s="2">
        <f t="shared" si="10"/>
        <v>165.60646900269543</v>
      </c>
      <c r="AB19" s="5">
        <f t="shared" si="11"/>
        <v>13.800539083557952</v>
      </c>
      <c r="AD19" s="1">
        <v>8</v>
      </c>
      <c r="AE19" s="1">
        <v>14</v>
      </c>
      <c r="AF19" s="1">
        <v>1536</v>
      </c>
      <c r="AG19" s="2">
        <f t="shared" si="12"/>
        <v>0.1078167115902965</v>
      </c>
      <c r="AH19" s="2">
        <f t="shared" si="13"/>
        <v>165.60646900269543</v>
      </c>
      <c r="AI19" s="5">
        <f t="shared" si="14"/>
        <v>11.829033500192532</v>
      </c>
      <c r="AJ19" s="11"/>
      <c r="AK19" s="1">
        <v>8</v>
      </c>
      <c r="AL19" s="1">
        <v>20</v>
      </c>
      <c r="AM19" s="1">
        <v>1536</v>
      </c>
      <c r="AN19" s="2">
        <f t="shared" si="15"/>
        <v>0.1078167115902965</v>
      </c>
      <c r="AO19" s="2">
        <f t="shared" si="16"/>
        <v>165.60646900269543</v>
      </c>
      <c r="AP19" s="5">
        <f t="shared" si="21"/>
        <v>8.2803234501347713</v>
      </c>
      <c r="AQ19" s="11"/>
      <c r="AR19" s="1">
        <v>8</v>
      </c>
      <c r="AS19" s="1">
        <v>12.5</v>
      </c>
      <c r="AT19" s="1">
        <v>1536</v>
      </c>
      <c r="AU19" s="2">
        <f t="shared" si="17"/>
        <v>0.1078167115902965</v>
      </c>
      <c r="AV19" s="2">
        <f t="shared" si="18"/>
        <v>165.60646900269543</v>
      </c>
      <c r="AW19" s="5">
        <f t="shared" si="22"/>
        <v>13.248517520215636</v>
      </c>
      <c r="AY19" s="1">
        <v>8</v>
      </c>
      <c r="AZ19" s="1">
        <v>14</v>
      </c>
      <c r="BA19" s="1">
        <v>1536</v>
      </c>
      <c r="BB19" s="2">
        <f t="shared" si="19"/>
        <v>0.1078167115902965</v>
      </c>
      <c r="BC19" s="2">
        <f t="shared" si="20"/>
        <v>165.60646900269543</v>
      </c>
      <c r="BD19" s="5">
        <f t="shared" si="23"/>
        <v>11.829033500192532</v>
      </c>
    </row>
    <row r="20" spans="2:56">
      <c r="B20" s="1">
        <v>9</v>
      </c>
      <c r="C20" s="1">
        <v>16.5</v>
      </c>
      <c r="D20" s="1">
        <v>1536</v>
      </c>
      <c r="E20" s="2">
        <f t="shared" si="0"/>
        <v>0.1078167115902965</v>
      </c>
      <c r="F20" s="2">
        <f t="shared" si="1"/>
        <v>165.60646900269543</v>
      </c>
      <c r="G20" s="5">
        <f t="shared" si="2"/>
        <v>10.036755697133056</v>
      </c>
      <c r="I20" s="1">
        <v>9</v>
      </c>
      <c r="J20" s="1">
        <v>6</v>
      </c>
      <c r="K20" s="1">
        <v>1536</v>
      </c>
      <c r="L20" s="2">
        <f t="shared" si="3"/>
        <v>0.1078167115902965</v>
      </c>
      <c r="M20" s="2">
        <f t="shared" si="4"/>
        <v>165.60646900269543</v>
      </c>
      <c r="N20" s="5">
        <f t="shared" si="5"/>
        <v>27.601078167115904</v>
      </c>
      <c r="P20" s="1">
        <v>9</v>
      </c>
      <c r="Q20" s="1">
        <v>11</v>
      </c>
      <c r="R20" s="1">
        <v>1536</v>
      </c>
      <c r="S20" s="2">
        <f t="shared" si="6"/>
        <v>0.1078167115902965</v>
      </c>
      <c r="T20" s="2">
        <f t="shared" si="7"/>
        <v>165.60646900269543</v>
      </c>
      <c r="U20" s="5">
        <f t="shared" si="8"/>
        <v>15.055133545699585</v>
      </c>
      <c r="W20" s="1">
        <v>9</v>
      </c>
      <c r="X20" s="1">
        <v>13</v>
      </c>
      <c r="Y20" s="1">
        <v>1536</v>
      </c>
      <c r="Z20" s="2">
        <f t="shared" si="9"/>
        <v>0.1078167115902965</v>
      </c>
      <c r="AA20" s="2">
        <f t="shared" si="10"/>
        <v>165.60646900269543</v>
      </c>
      <c r="AB20" s="5">
        <f t="shared" si="11"/>
        <v>12.738959154053495</v>
      </c>
      <c r="AD20" s="1">
        <v>9</v>
      </c>
      <c r="AE20" s="1">
        <v>11</v>
      </c>
      <c r="AF20" s="1">
        <v>1536</v>
      </c>
      <c r="AG20" s="2">
        <f t="shared" si="12"/>
        <v>0.1078167115902965</v>
      </c>
      <c r="AH20" s="2">
        <f t="shared" si="13"/>
        <v>165.60646900269543</v>
      </c>
      <c r="AI20" s="5">
        <f t="shared" si="14"/>
        <v>15.055133545699585</v>
      </c>
      <c r="AJ20" s="11"/>
      <c r="AK20" s="1">
        <v>9</v>
      </c>
      <c r="AL20" s="1">
        <v>17</v>
      </c>
      <c r="AM20" s="1">
        <v>1536</v>
      </c>
      <c r="AN20" s="2">
        <f t="shared" si="15"/>
        <v>0.1078167115902965</v>
      </c>
      <c r="AO20" s="2">
        <f t="shared" si="16"/>
        <v>165.60646900269543</v>
      </c>
      <c r="AP20" s="5">
        <f t="shared" si="21"/>
        <v>9.7415570001585543</v>
      </c>
      <c r="AQ20" s="11"/>
      <c r="AR20" s="1">
        <v>9</v>
      </c>
      <c r="AS20" s="1">
        <v>18</v>
      </c>
      <c r="AT20" s="1">
        <v>1536</v>
      </c>
      <c r="AU20" s="2">
        <f t="shared" si="17"/>
        <v>0.1078167115902965</v>
      </c>
      <c r="AV20" s="2">
        <f t="shared" si="18"/>
        <v>165.60646900269543</v>
      </c>
      <c r="AW20" s="5">
        <f t="shared" si="22"/>
        <v>9.2003593890386348</v>
      </c>
      <c r="AY20" s="1">
        <v>9</v>
      </c>
      <c r="AZ20" s="1">
        <v>18.5</v>
      </c>
      <c r="BA20" s="1">
        <v>1536</v>
      </c>
      <c r="BB20" s="2">
        <f t="shared" si="19"/>
        <v>0.1078167115902965</v>
      </c>
      <c r="BC20" s="2">
        <f t="shared" si="20"/>
        <v>165.60646900269543</v>
      </c>
      <c r="BD20" s="5">
        <f t="shared" si="23"/>
        <v>8.9517010271727262</v>
      </c>
    </row>
    <row r="21" spans="2:56">
      <c r="B21" s="1">
        <v>10</v>
      </c>
      <c r="C21" s="1">
        <v>17.5</v>
      </c>
      <c r="D21" s="1">
        <v>1536</v>
      </c>
      <c r="E21" s="2">
        <f t="shared" si="0"/>
        <v>0.1078167115902965</v>
      </c>
      <c r="F21" s="2">
        <f t="shared" si="1"/>
        <v>165.60646900269543</v>
      </c>
      <c r="G21" s="5">
        <f t="shared" si="2"/>
        <v>9.4632268001540254</v>
      </c>
      <c r="I21" s="1">
        <v>10</v>
      </c>
      <c r="J21" s="1">
        <v>9</v>
      </c>
      <c r="K21" s="1">
        <v>1536</v>
      </c>
      <c r="L21" s="2">
        <f t="shared" si="3"/>
        <v>0.1078167115902965</v>
      </c>
      <c r="M21" s="2">
        <f t="shared" si="4"/>
        <v>165.60646900269543</v>
      </c>
      <c r="N21" s="5">
        <f t="shared" si="5"/>
        <v>18.40071877807727</v>
      </c>
      <c r="P21" s="1">
        <v>10</v>
      </c>
      <c r="Q21" s="1">
        <v>11.5</v>
      </c>
      <c r="R21" s="1">
        <v>1536</v>
      </c>
      <c r="S21" s="2">
        <f t="shared" si="6"/>
        <v>0.1078167115902965</v>
      </c>
      <c r="T21" s="2">
        <f t="shared" si="7"/>
        <v>165.60646900269543</v>
      </c>
      <c r="U21" s="5">
        <f t="shared" si="8"/>
        <v>14.400562521973516</v>
      </c>
      <c r="W21" s="1">
        <v>10</v>
      </c>
      <c r="X21" s="1">
        <v>12</v>
      </c>
      <c r="Y21" s="1">
        <v>1536</v>
      </c>
      <c r="Z21" s="2">
        <f t="shared" si="9"/>
        <v>0.1078167115902965</v>
      </c>
      <c r="AA21" s="2">
        <f t="shared" si="10"/>
        <v>165.60646900269543</v>
      </c>
      <c r="AB21" s="5">
        <f t="shared" si="11"/>
        <v>13.800539083557952</v>
      </c>
      <c r="AD21" s="1">
        <v>10</v>
      </c>
      <c r="AE21" s="1">
        <v>7</v>
      </c>
      <c r="AF21" s="1">
        <v>1536</v>
      </c>
      <c r="AG21" s="2">
        <f t="shared" si="12"/>
        <v>0.1078167115902965</v>
      </c>
      <c r="AH21" s="2">
        <f t="shared" si="13"/>
        <v>165.60646900269543</v>
      </c>
      <c r="AI21" s="5">
        <f t="shared" si="14"/>
        <v>23.658067000385063</v>
      </c>
      <c r="AJ21" s="11"/>
      <c r="AK21" s="1">
        <v>10</v>
      </c>
      <c r="AL21" s="1">
        <v>19</v>
      </c>
      <c r="AM21" s="1">
        <v>1536</v>
      </c>
      <c r="AN21" s="2">
        <f t="shared" si="15"/>
        <v>0.1078167115902965</v>
      </c>
      <c r="AO21" s="2">
        <f t="shared" si="16"/>
        <v>165.60646900269543</v>
      </c>
      <c r="AP21" s="5">
        <f t="shared" si="21"/>
        <v>8.7161299475102858</v>
      </c>
      <c r="AQ21" s="11"/>
      <c r="AR21" s="1">
        <v>10</v>
      </c>
      <c r="AS21" s="1">
        <v>16</v>
      </c>
      <c r="AT21" s="1">
        <v>1536</v>
      </c>
      <c r="AU21" s="2">
        <f t="shared" si="17"/>
        <v>0.1078167115902965</v>
      </c>
      <c r="AV21" s="2">
        <f t="shared" si="18"/>
        <v>165.60646900269543</v>
      </c>
      <c r="AW21" s="5">
        <f t="shared" si="22"/>
        <v>10.350404312668465</v>
      </c>
      <c r="AY21" s="1">
        <v>10</v>
      </c>
      <c r="AZ21" s="1">
        <v>19.5</v>
      </c>
      <c r="BA21" s="1">
        <v>1536</v>
      </c>
      <c r="BB21" s="2">
        <f t="shared" si="19"/>
        <v>0.1078167115902965</v>
      </c>
      <c r="BC21" s="2">
        <f t="shared" si="20"/>
        <v>165.60646900269543</v>
      </c>
      <c r="BD21" s="5">
        <f t="shared" si="23"/>
        <v>8.4926394360356632</v>
      </c>
    </row>
    <row r="22" spans="2:56">
      <c r="C22" s="15"/>
      <c r="AJ22" s="11"/>
      <c r="AQ22" s="11"/>
    </row>
    <row r="23" spans="2:56">
      <c r="AJ23" s="11"/>
      <c r="AQ23" s="11"/>
    </row>
    <row r="24" spans="2:56">
      <c r="B24" s="41" t="s">
        <v>10</v>
      </c>
      <c r="C24" s="41"/>
      <c r="D24" s="41"/>
      <c r="E24" s="41"/>
      <c r="F24" s="41"/>
      <c r="G24" s="41"/>
      <c r="I24" s="41" t="s">
        <v>10</v>
      </c>
      <c r="J24" s="41"/>
      <c r="K24" s="41"/>
      <c r="L24" s="41"/>
      <c r="M24" s="41"/>
      <c r="N24" s="41"/>
      <c r="P24" s="41" t="s">
        <v>10</v>
      </c>
      <c r="Q24" s="41"/>
      <c r="R24" s="41"/>
      <c r="S24" s="41"/>
      <c r="T24" s="41"/>
      <c r="U24" s="41"/>
      <c r="W24" s="41" t="s">
        <v>10</v>
      </c>
      <c r="X24" s="41"/>
      <c r="Y24" s="41"/>
      <c r="Z24" s="41"/>
      <c r="AA24" s="41"/>
      <c r="AB24" s="41"/>
      <c r="AD24" s="41" t="s">
        <v>10</v>
      </c>
      <c r="AE24" s="41"/>
      <c r="AF24" s="41"/>
      <c r="AG24" s="41"/>
      <c r="AH24" s="41"/>
      <c r="AI24" s="41"/>
      <c r="AJ24" s="11"/>
      <c r="AK24" s="41" t="s">
        <v>10</v>
      </c>
      <c r="AL24" s="41"/>
      <c r="AM24" s="41"/>
      <c r="AN24" s="41"/>
      <c r="AO24" s="41"/>
      <c r="AP24" s="41"/>
      <c r="AQ24" s="11"/>
      <c r="AR24" s="41" t="s">
        <v>10</v>
      </c>
      <c r="AS24" s="41"/>
      <c r="AT24" s="41"/>
      <c r="AU24" s="41"/>
      <c r="AV24" s="41"/>
      <c r="AW24" s="41"/>
      <c r="AY24" s="41" t="s">
        <v>10</v>
      </c>
      <c r="AZ24" s="41"/>
      <c r="BA24" s="41"/>
      <c r="BB24" s="41"/>
      <c r="BC24" s="41"/>
      <c r="BD24" s="41"/>
    </row>
    <row r="25" spans="2:56" ht="15.75" customHeight="1">
      <c r="B25" s="37" t="s">
        <v>1</v>
      </c>
      <c r="C25" s="37" t="s">
        <v>2</v>
      </c>
      <c r="D25" s="4" t="s">
        <v>3</v>
      </c>
      <c r="E25" s="37" t="s">
        <v>4</v>
      </c>
      <c r="F25" s="4" t="s">
        <v>5</v>
      </c>
      <c r="G25" s="4" t="s">
        <v>15</v>
      </c>
      <c r="I25" s="37" t="s">
        <v>1</v>
      </c>
      <c r="J25" s="37" t="s">
        <v>2</v>
      </c>
      <c r="K25" s="4" t="s">
        <v>3</v>
      </c>
      <c r="L25" s="37" t="s">
        <v>4</v>
      </c>
      <c r="M25" s="4" t="s">
        <v>5</v>
      </c>
      <c r="N25" s="4" t="s">
        <v>15</v>
      </c>
      <c r="P25" s="37" t="s">
        <v>1</v>
      </c>
      <c r="Q25" s="37" t="s">
        <v>2</v>
      </c>
      <c r="R25" s="4" t="s">
        <v>3</v>
      </c>
      <c r="S25" s="37" t="s">
        <v>4</v>
      </c>
      <c r="T25" s="4" t="s">
        <v>5</v>
      </c>
      <c r="U25" s="4" t="s">
        <v>15</v>
      </c>
      <c r="W25" s="37" t="s">
        <v>1</v>
      </c>
      <c r="X25" s="37" t="s">
        <v>2</v>
      </c>
      <c r="Y25" s="4" t="s">
        <v>3</v>
      </c>
      <c r="Z25" s="37" t="s">
        <v>4</v>
      </c>
      <c r="AA25" s="4" t="s">
        <v>5</v>
      </c>
      <c r="AB25" s="4" t="s">
        <v>15</v>
      </c>
      <c r="AD25" s="37" t="s">
        <v>1</v>
      </c>
      <c r="AE25" s="37" t="s">
        <v>2</v>
      </c>
      <c r="AF25" s="4" t="s">
        <v>3</v>
      </c>
      <c r="AG25" s="37" t="s">
        <v>4</v>
      </c>
      <c r="AH25" s="4" t="s">
        <v>5</v>
      </c>
      <c r="AI25" s="4" t="s">
        <v>15</v>
      </c>
      <c r="AJ25" s="11"/>
      <c r="AK25" s="37" t="s">
        <v>1</v>
      </c>
      <c r="AL25" s="37" t="s">
        <v>2</v>
      </c>
      <c r="AM25" s="4" t="s">
        <v>3</v>
      </c>
      <c r="AN25" s="37" t="s">
        <v>4</v>
      </c>
      <c r="AO25" s="4" t="s">
        <v>5</v>
      </c>
      <c r="AP25" s="4" t="s">
        <v>15</v>
      </c>
      <c r="AQ25" s="11"/>
      <c r="AR25" s="37" t="s">
        <v>1</v>
      </c>
      <c r="AS25" s="37" t="s">
        <v>2</v>
      </c>
      <c r="AT25" s="4" t="s">
        <v>3</v>
      </c>
      <c r="AU25" s="37" t="s">
        <v>4</v>
      </c>
      <c r="AV25" s="4" t="s">
        <v>5</v>
      </c>
      <c r="AW25" s="4" t="s">
        <v>15</v>
      </c>
      <c r="AY25" s="37" t="s">
        <v>1</v>
      </c>
      <c r="AZ25" s="37" t="s">
        <v>2</v>
      </c>
      <c r="BA25" s="4" t="s">
        <v>3</v>
      </c>
      <c r="BB25" s="37" t="s">
        <v>4</v>
      </c>
      <c r="BC25" s="4" t="s">
        <v>5</v>
      </c>
      <c r="BD25" s="4" t="s">
        <v>15</v>
      </c>
    </row>
    <row r="26" spans="2:56" ht="15" customHeight="1">
      <c r="B26" s="38"/>
      <c r="C26" s="38"/>
      <c r="D26" s="4" t="s">
        <v>12</v>
      </c>
      <c r="E26" s="38"/>
      <c r="F26" s="8" t="s">
        <v>25</v>
      </c>
      <c r="G26" s="8" t="s">
        <v>25</v>
      </c>
      <c r="I26" s="38"/>
      <c r="J26" s="38"/>
      <c r="K26" s="4" t="s">
        <v>12</v>
      </c>
      <c r="L26" s="38"/>
      <c r="M26" s="8" t="s">
        <v>25</v>
      </c>
      <c r="N26" s="8" t="s">
        <v>25</v>
      </c>
      <c r="P26" s="38"/>
      <c r="Q26" s="38"/>
      <c r="R26" s="4" t="s">
        <v>12</v>
      </c>
      <c r="S26" s="38"/>
      <c r="T26" s="8" t="s">
        <v>25</v>
      </c>
      <c r="U26" s="8" t="s">
        <v>25</v>
      </c>
      <c r="W26" s="38"/>
      <c r="X26" s="38"/>
      <c r="Y26" s="4" t="s">
        <v>12</v>
      </c>
      <c r="Z26" s="38"/>
      <c r="AA26" s="4" t="s">
        <v>13</v>
      </c>
      <c r="AB26" s="4" t="s">
        <v>13</v>
      </c>
      <c r="AD26" s="38"/>
      <c r="AE26" s="38"/>
      <c r="AF26" s="4" t="s">
        <v>12</v>
      </c>
      <c r="AG26" s="38"/>
      <c r="AH26" s="4" t="s">
        <v>13</v>
      </c>
      <c r="AI26" s="4" t="s">
        <v>13</v>
      </c>
      <c r="AJ26" s="11"/>
      <c r="AK26" s="38"/>
      <c r="AL26" s="38"/>
      <c r="AM26" s="4" t="s">
        <v>12</v>
      </c>
      <c r="AN26" s="38"/>
      <c r="AO26" s="4" t="s">
        <v>13</v>
      </c>
      <c r="AP26" s="4" t="s">
        <v>13</v>
      </c>
      <c r="AQ26" s="11"/>
      <c r="AR26" s="38"/>
      <c r="AS26" s="38"/>
      <c r="AT26" s="4" t="s">
        <v>12</v>
      </c>
      <c r="AU26" s="38"/>
      <c r="AV26" s="4" t="s">
        <v>13</v>
      </c>
      <c r="AW26" s="4" t="s">
        <v>13</v>
      </c>
      <c r="AY26" s="38"/>
      <c r="AZ26" s="38"/>
      <c r="BA26" s="4" t="s">
        <v>12</v>
      </c>
      <c r="BB26" s="38"/>
      <c r="BC26" s="4" t="s">
        <v>13</v>
      </c>
      <c r="BD26" s="4" t="s">
        <v>13</v>
      </c>
    </row>
    <row r="27" spans="2:56">
      <c r="B27" s="1">
        <v>1</v>
      </c>
      <c r="C27" s="1">
        <v>16.5</v>
      </c>
      <c r="D27" s="1">
        <v>2048</v>
      </c>
      <c r="E27" s="2">
        <f t="shared" ref="E27:E33" si="24">$G$2/$G$4</f>
        <v>0.1078167115902965</v>
      </c>
      <c r="F27" s="2">
        <f t="shared" ref="F27:F33" si="25">D27*E27</f>
        <v>220.80862533692724</v>
      </c>
      <c r="G27" s="5">
        <f t="shared" ref="G27:G33" si="26">F27/C27</f>
        <v>13.382340929510741</v>
      </c>
      <c r="I27" s="1">
        <v>1</v>
      </c>
      <c r="J27" s="1">
        <v>13</v>
      </c>
      <c r="K27" s="1">
        <v>2048</v>
      </c>
      <c r="L27" s="2">
        <f t="shared" ref="L27:L34" si="27">$G$2/$G$4</f>
        <v>0.1078167115902965</v>
      </c>
      <c r="M27" s="2">
        <f t="shared" ref="M27:M33" si="28">K27*L27</f>
        <v>220.80862533692724</v>
      </c>
      <c r="N27" s="5">
        <f t="shared" ref="N27:N33" si="29">M27/J27</f>
        <v>16.985278872071326</v>
      </c>
      <c r="P27" s="1">
        <v>1</v>
      </c>
      <c r="Q27" s="1">
        <v>21</v>
      </c>
      <c r="R27" s="1">
        <v>2048</v>
      </c>
      <c r="S27" s="2">
        <f t="shared" ref="S27:S33" si="30">$G$2/$G$4</f>
        <v>0.1078167115902965</v>
      </c>
      <c r="T27" s="2">
        <f t="shared" ref="T27:T33" si="31">R27*S27</f>
        <v>220.80862533692724</v>
      </c>
      <c r="U27" s="5">
        <f t="shared" ref="U27:U33" si="32">T27/Q27</f>
        <v>10.514696444615582</v>
      </c>
      <c r="W27" s="1">
        <v>1</v>
      </c>
      <c r="X27" s="1">
        <v>16</v>
      </c>
      <c r="Y27" s="1">
        <v>2048</v>
      </c>
      <c r="Z27" s="2">
        <f t="shared" ref="Z27:Z34" si="33">$G$2/$G$4</f>
        <v>0.1078167115902965</v>
      </c>
      <c r="AA27" s="2">
        <f t="shared" ref="AA27:AA33" si="34">Y27*Z27</f>
        <v>220.80862533692724</v>
      </c>
      <c r="AB27" s="5">
        <f t="shared" ref="AB27:AB33" si="35">AA27/X27</f>
        <v>13.800539083557952</v>
      </c>
      <c r="AD27" s="1">
        <v>1</v>
      </c>
      <c r="AE27" s="1">
        <v>13.5</v>
      </c>
      <c r="AF27" s="1">
        <v>2048</v>
      </c>
      <c r="AG27" s="2">
        <f t="shared" ref="AG27:AG32" si="36">$G$2/$G$4</f>
        <v>0.1078167115902965</v>
      </c>
      <c r="AH27" s="2">
        <f t="shared" ref="AH27:AH32" si="37">AF27*AG27</f>
        <v>220.80862533692724</v>
      </c>
      <c r="AI27" s="5">
        <f t="shared" ref="AI27:AI32" si="38">AH27/AE27</f>
        <v>16.356194469402016</v>
      </c>
      <c r="AJ27" s="11"/>
      <c r="AK27" s="1">
        <v>1</v>
      </c>
      <c r="AL27" s="1">
        <v>18</v>
      </c>
      <c r="AM27" s="1">
        <v>2048</v>
      </c>
      <c r="AN27" s="2">
        <f t="shared" ref="AN27:AN34" si="39">$G$2/$G$4</f>
        <v>0.1078167115902965</v>
      </c>
      <c r="AO27" s="2">
        <f t="shared" ref="AO27:AO33" si="40">AM27*AN27</f>
        <v>220.80862533692724</v>
      </c>
      <c r="AP27" s="5">
        <f t="shared" ref="AP27:AP33" si="41">AO27/AL27</f>
        <v>12.267145852051513</v>
      </c>
      <c r="AQ27" s="11"/>
      <c r="AR27" s="1">
        <v>1</v>
      </c>
      <c r="AS27" s="1">
        <v>21.5</v>
      </c>
      <c r="AT27" s="1">
        <v>2048</v>
      </c>
      <c r="AU27" s="2">
        <f t="shared" ref="AU27:AU33" si="42">$G$2/$G$4</f>
        <v>0.1078167115902965</v>
      </c>
      <c r="AV27" s="2">
        <f t="shared" ref="AV27:AV33" si="43">AT27*AU27</f>
        <v>220.80862533692724</v>
      </c>
      <c r="AW27" s="5">
        <f>AV27/AS27</f>
        <v>10.270168620322197</v>
      </c>
      <c r="AY27" s="1">
        <v>1</v>
      </c>
      <c r="AZ27" s="1">
        <v>17.5</v>
      </c>
      <c r="BA27" s="1">
        <v>2048</v>
      </c>
      <c r="BB27" s="2">
        <f t="shared" ref="BB27:BB33" si="44">$G$2/$G$4</f>
        <v>0.1078167115902965</v>
      </c>
      <c r="BC27" s="2">
        <f t="shared" ref="BC27:BC33" si="45">BA27*BB27</f>
        <v>220.80862533692724</v>
      </c>
      <c r="BD27" s="5">
        <f>BC27/AZ27</f>
        <v>12.6176357335387</v>
      </c>
    </row>
    <row r="28" spans="2:56">
      <c r="B28" s="1">
        <v>2</v>
      </c>
      <c r="C28" s="1">
        <v>18</v>
      </c>
      <c r="D28" s="1">
        <v>2048</v>
      </c>
      <c r="E28" s="2">
        <f t="shared" si="24"/>
        <v>0.1078167115902965</v>
      </c>
      <c r="F28" s="2">
        <f t="shared" si="25"/>
        <v>220.80862533692724</v>
      </c>
      <c r="G28" s="5">
        <f t="shared" si="26"/>
        <v>12.267145852051513</v>
      </c>
      <c r="I28" s="1">
        <v>2</v>
      </c>
      <c r="J28" s="1">
        <v>11.5</v>
      </c>
      <c r="K28" s="1">
        <v>2048</v>
      </c>
      <c r="L28" s="2">
        <f t="shared" si="27"/>
        <v>0.1078167115902965</v>
      </c>
      <c r="M28" s="2">
        <f t="shared" si="28"/>
        <v>220.80862533692724</v>
      </c>
      <c r="N28" s="5">
        <f t="shared" si="29"/>
        <v>19.200750029298021</v>
      </c>
      <c r="P28" s="1">
        <v>2</v>
      </c>
      <c r="Q28" s="1">
        <v>19</v>
      </c>
      <c r="R28" s="1">
        <v>2048</v>
      </c>
      <c r="S28" s="2">
        <f t="shared" si="30"/>
        <v>0.1078167115902965</v>
      </c>
      <c r="T28" s="2">
        <f t="shared" si="31"/>
        <v>220.80862533692724</v>
      </c>
      <c r="U28" s="5">
        <f t="shared" si="32"/>
        <v>11.621506596680382</v>
      </c>
      <c r="W28" s="1">
        <v>2</v>
      </c>
      <c r="X28" s="1">
        <v>17</v>
      </c>
      <c r="Y28" s="1">
        <v>2048</v>
      </c>
      <c r="Z28" s="2">
        <f t="shared" si="33"/>
        <v>0.1078167115902965</v>
      </c>
      <c r="AA28" s="2">
        <f t="shared" si="34"/>
        <v>220.80862533692724</v>
      </c>
      <c r="AB28" s="5">
        <f t="shared" si="35"/>
        <v>12.988742666878073</v>
      </c>
      <c r="AD28" s="1">
        <v>2</v>
      </c>
      <c r="AE28" s="1">
        <v>13</v>
      </c>
      <c r="AF28" s="1">
        <v>2048</v>
      </c>
      <c r="AG28" s="2">
        <f t="shared" si="36"/>
        <v>0.1078167115902965</v>
      </c>
      <c r="AH28" s="2">
        <f t="shared" si="37"/>
        <v>220.80862533692724</v>
      </c>
      <c r="AI28" s="5">
        <f t="shared" si="38"/>
        <v>16.985278872071326</v>
      </c>
      <c r="AJ28" s="11"/>
      <c r="AK28" s="1">
        <v>2</v>
      </c>
      <c r="AL28" s="1">
        <v>20</v>
      </c>
      <c r="AM28" s="1">
        <v>2048</v>
      </c>
      <c r="AN28" s="2">
        <f t="shared" si="39"/>
        <v>0.1078167115902965</v>
      </c>
      <c r="AO28" s="2">
        <f t="shared" si="40"/>
        <v>220.80862533692724</v>
      </c>
      <c r="AP28" s="5">
        <f t="shared" si="41"/>
        <v>11.040431266846362</v>
      </c>
      <c r="AQ28" s="11"/>
      <c r="AR28" s="1">
        <v>2</v>
      </c>
      <c r="AS28" s="1">
        <v>16</v>
      </c>
      <c r="AT28" s="1">
        <v>2048</v>
      </c>
      <c r="AU28" s="2">
        <f t="shared" si="42"/>
        <v>0.1078167115902965</v>
      </c>
      <c r="AV28" s="2">
        <f t="shared" si="43"/>
        <v>220.80862533692724</v>
      </c>
      <c r="AW28" s="5">
        <f t="shared" ref="AW28:AW33" si="46">AV28/AS28</f>
        <v>13.800539083557952</v>
      </c>
      <c r="AY28" s="1">
        <v>2</v>
      </c>
      <c r="AZ28" s="1">
        <v>17</v>
      </c>
      <c r="BA28" s="1">
        <v>2048</v>
      </c>
      <c r="BB28" s="2">
        <f t="shared" si="44"/>
        <v>0.1078167115902965</v>
      </c>
      <c r="BC28" s="2">
        <f t="shared" si="45"/>
        <v>220.80862533692724</v>
      </c>
      <c r="BD28" s="5">
        <f t="shared" ref="BD28:BD33" si="47">BC28/AZ28</f>
        <v>12.988742666878073</v>
      </c>
    </row>
    <row r="29" spans="2:56">
      <c r="B29" s="1">
        <v>3</v>
      </c>
      <c r="C29" s="1">
        <v>19.5</v>
      </c>
      <c r="D29" s="1">
        <v>2048</v>
      </c>
      <c r="E29" s="2">
        <f t="shared" si="24"/>
        <v>0.1078167115902965</v>
      </c>
      <c r="F29" s="2">
        <f t="shared" si="25"/>
        <v>220.80862533692724</v>
      </c>
      <c r="G29" s="5">
        <f t="shared" si="26"/>
        <v>11.32351924804755</v>
      </c>
      <c r="I29" s="1">
        <v>3</v>
      </c>
      <c r="J29" s="1">
        <v>14</v>
      </c>
      <c r="K29" s="1">
        <v>2048</v>
      </c>
      <c r="L29" s="2">
        <f t="shared" si="27"/>
        <v>0.1078167115902965</v>
      </c>
      <c r="M29" s="2">
        <f t="shared" si="28"/>
        <v>220.80862533692724</v>
      </c>
      <c r="N29" s="5">
        <f t="shared" si="29"/>
        <v>15.772044666923374</v>
      </c>
      <c r="P29" s="1">
        <v>3</v>
      </c>
      <c r="Q29" s="1">
        <v>17</v>
      </c>
      <c r="R29" s="1">
        <v>2048</v>
      </c>
      <c r="S29" s="2">
        <f t="shared" si="30"/>
        <v>0.1078167115902965</v>
      </c>
      <c r="T29" s="2">
        <f t="shared" si="31"/>
        <v>220.80862533692724</v>
      </c>
      <c r="U29" s="5">
        <f t="shared" si="32"/>
        <v>12.988742666878073</v>
      </c>
      <c r="W29" s="1">
        <v>3</v>
      </c>
      <c r="X29" s="1">
        <v>18</v>
      </c>
      <c r="Y29" s="1">
        <v>2048</v>
      </c>
      <c r="Z29" s="2">
        <f t="shared" si="33"/>
        <v>0.1078167115902965</v>
      </c>
      <c r="AA29" s="2">
        <f t="shared" si="34"/>
        <v>220.80862533692724</v>
      </c>
      <c r="AB29" s="5">
        <f t="shared" si="35"/>
        <v>12.267145852051513</v>
      </c>
      <c r="AD29" s="1">
        <v>3</v>
      </c>
      <c r="AE29" s="1">
        <v>8</v>
      </c>
      <c r="AF29" s="1">
        <v>2048</v>
      </c>
      <c r="AG29" s="2">
        <f t="shared" si="36"/>
        <v>0.1078167115902965</v>
      </c>
      <c r="AH29" s="2">
        <f t="shared" si="37"/>
        <v>220.80862533692724</v>
      </c>
      <c r="AI29" s="5">
        <f t="shared" si="38"/>
        <v>27.601078167115904</v>
      </c>
      <c r="AJ29" s="11"/>
      <c r="AK29" s="1">
        <v>3</v>
      </c>
      <c r="AL29" s="1">
        <v>21</v>
      </c>
      <c r="AM29" s="1">
        <v>2048</v>
      </c>
      <c r="AN29" s="2">
        <f t="shared" si="39"/>
        <v>0.1078167115902965</v>
      </c>
      <c r="AO29" s="2">
        <f t="shared" si="40"/>
        <v>220.80862533692724</v>
      </c>
      <c r="AP29" s="5">
        <f t="shared" si="41"/>
        <v>10.514696444615582</v>
      </c>
      <c r="AQ29" s="11"/>
      <c r="AR29" s="1">
        <v>3</v>
      </c>
      <c r="AS29" s="1">
        <v>24</v>
      </c>
      <c r="AT29" s="1">
        <v>2048</v>
      </c>
      <c r="AU29" s="2">
        <f t="shared" si="42"/>
        <v>0.1078167115902965</v>
      </c>
      <c r="AV29" s="2">
        <f t="shared" si="43"/>
        <v>220.80862533692724</v>
      </c>
      <c r="AW29" s="5">
        <f t="shared" si="46"/>
        <v>9.2003593890386348</v>
      </c>
      <c r="AY29" s="1">
        <v>3</v>
      </c>
      <c r="AZ29" s="1">
        <v>22</v>
      </c>
      <c r="BA29" s="1">
        <v>2048</v>
      </c>
      <c r="BB29" s="2">
        <f t="shared" si="44"/>
        <v>0.1078167115902965</v>
      </c>
      <c r="BC29" s="2">
        <f t="shared" si="45"/>
        <v>220.80862533692724</v>
      </c>
      <c r="BD29" s="5">
        <f t="shared" si="47"/>
        <v>10.036755697133056</v>
      </c>
    </row>
    <row r="30" spans="2:56">
      <c r="B30" s="1">
        <v>4</v>
      </c>
      <c r="C30" s="1">
        <v>24</v>
      </c>
      <c r="D30" s="1">
        <v>2048</v>
      </c>
      <c r="E30" s="2">
        <f t="shared" si="24"/>
        <v>0.1078167115902965</v>
      </c>
      <c r="F30" s="2">
        <f t="shared" si="25"/>
        <v>220.80862533692724</v>
      </c>
      <c r="G30" s="5">
        <f t="shared" si="26"/>
        <v>9.2003593890386348</v>
      </c>
      <c r="I30" s="1">
        <v>4</v>
      </c>
      <c r="J30" s="1">
        <v>15.5</v>
      </c>
      <c r="K30" s="1">
        <v>2048</v>
      </c>
      <c r="L30" s="2">
        <f t="shared" si="27"/>
        <v>0.1078167115902965</v>
      </c>
      <c r="M30" s="2">
        <f t="shared" si="28"/>
        <v>220.80862533692724</v>
      </c>
      <c r="N30" s="5">
        <f t="shared" si="29"/>
        <v>14.245717763672724</v>
      </c>
      <c r="P30" s="1">
        <v>4</v>
      </c>
      <c r="Q30" s="1">
        <v>11</v>
      </c>
      <c r="R30" s="1">
        <v>2048</v>
      </c>
      <c r="S30" s="2">
        <f t="shared" si="30"/>
        <v>0.1078167115902965</v>
      </c>
      <c r="T30" s="2">
        <f t="shared" si="31"/>
        <v>220.80862533692724</v>
      </c>
      <c r="U30" s="5">
        <f t="shared" si="32"/>
        <v>20.073511394266113</v>
      </c>
      <c r="W30" s="1">
        <v>4</v>
      </c>
      <c r="X30" s="1">
        <v>19</v>
      </c>
      <c r="Y30" s="1">
        <v>2048</v>
      </c>
      <c r="Z30" s="2">
        <f t="shared" si="33"/>
        <v>0.1078167115902965</v>
      </c>
      <c r="AA30" s="2">
        <f t="shared" si="34"/>
        <v>220.80862533692724</v>
      </c>
      <c r="AB30" s="5">
        <f t="shared" si="35"/>
        <v>11.621506596680382</v>
      </c>
      <c r="AD30" s="1">
        <v>4</v>
      </c>
      <c r="AE30" s="1">
        <v>7.5</v>
      </c>
      <c r="AF30" s="1">
        <v>2048</v>
      </c>
      <c r="AG30" s="2">
        <f t="shared" si="36"/>
        <v>0.1078167115902965</v>
      </c>
      <c r="AH30" s="2">
        <f t="shared" si="37"/>
        <v>220.80862533692724</v>
      </c>
      <c r="AI30" s="5">
        <f t="shared" si="38"/>
        <v>29.441150044923631</v>
      </c>
      <c r="AJ30" s="11"/>
      <c r="AK30" s="1">
        <v>4</v>
      </c>
      <c r="AL30" s="1">
        <v>18</v>
      </c>
      <c r="AM30" s="1">
        <v>2048</v>
      </c>
      <c r="AN30" s="2">
        <f t="shared" si="39"/>
        <v>0.1078167115902965</v>
      </c>
      <c r="AO30" s="2">
        <f t="shared" si="40"/>
        <v>220.80862533692724</v>
      </c>
      <c r="AP30" s="5">
        <f t="shared" si="41"/>
        <v>12.267145852051513</v>
      </c>
      <c r="AQ30" s="11"/>
      <c r="AR30" s="1">
        <v>4</v>
      </c>
      <c r="AS30" s="1">
        <v>21.5</v>
      </c>
      <c r="AT30" s="1">
        <v>2048</v>
      </c>
      <c r="AU30" s="2">
        <f t="shared" si="42"/>
        <v>0.1078167115902965</v>
      </c>
      <c r="AV30" s="2">
        <f t="shared" si="43"/>
        <v>220.80862533692724</v>
      </c>
      <c r="AW30" s="5">
        <f t="shared" si="46"/>
        <v>10.270168620322197</v>
      </c>
      <c r="AY30" s="1">
        <v>4</v>
      </c>
      <c r="AZ30" s="1">
        <v>25</v>
      </c>
      <c r="BA30" s="1">
        <v>2048</v>
      </c>
      <c r="BB30" s="2">
        <f t="shared" si="44"/>
        <v>0.1078167115902965</v>
      </c>
      <c r="BC30" s="2">
        <f t="shared" si="45"/>
        <v>220.80862533692724</v>
      </c>
      <c r="BD30" s="5">
        <f t="shared" si="47"/>
        <v>8.8323450134770898</v>
      </c>
    </row>
    <row r="31" spans="2:56">
      <c r="B31" s="1">
        <v>5</v>
      </c>
      <c r="C31" s="1">
        <v>26.5</v>
      </c>
      <c r="D31" s="1">
        <v>2048</v>
      </c>
      <c r="E31" s="2">
        <f t="shared" si="24"/>
        <v>0.1078167115902965</v>
      </c>
      <c r="F31" s="2">
        <f t="shared" si="25"/>
        <v>220.80862533692724</v>
      </c>
      <c r="G31" s="5">
        <f t="shared" si="26"/>
        <v>8.3324009561104617</v>
      </c>
      <c r="I31" s="1">
        <v>5</v>
      </c>
      <c r="J31" s="1">
        <v>13.5</v>
      </c>
      <c r="K31" s="1">
        <v>2048</v>
      </c>
      <c r="L31" s="2">
        <f t="shared" si="27"/>
        <v>0.1078167115902965</v>
      </c>
      <c r="M31" s="2">
        <f t="shared" si="28"/>
        <v>220.80862533692724</v>
      </c>
      <c r="N31" s="5">
        <f t="shared" si="29"/>
        <v>16.356194469402016</v>
      </c>
      <c r="P31" s="1">
        <v>5</v>
      </c>
      <c r="Q31" s="1">
        <v>17</v>
      </c>
      <c r="R31" s="1">
        <v>2048</v>
      </c>
      <c r="S31" s="2">
        <f t="shared" si="30"/>
        <v>0.1078167115902965</v>
      </c>
      <c r="T31" s="2">
        <f t="shared" si="31"/>
        <v>220.80862533692724</v>
      </c>
      <c r="U31" s="5">
        <f t="shared" si="32"/>
        <v>12.988742666878073</v>
      </c>
      <c r="W31" s="1">
        <v>5</v>
      </c>
      <c r="X31" s="1">
        <v>21</v>
      </c>
      <c r="Y31" s="1">
        <v>2048</v>
      </c>
      <c r="Z31" s="2">
        <f t="shared" si="33"/>
        <v>0.1078167115902965</v>
      </c>
      <c r="AA31" s="2">
        <f t="shared" si="34"/>
        <v>220.80862533692724</v>
      </c>
      <c r="AB31" s="5">
        <f t="shared" si="35"/>
        <v>10.514696444615582</v>
      </c>
      <c r="AD31" s="1">
        <v>5</v>
      </c>
      <c r="AE31" s="1">
        <v>12</v>
      </c>
      <c r="AF31" s="1">
        <v>2048</v>
      </c>
      <c r="AG31" s="2">
        <f t="shared" si="36"/>
        <v>0.1078167115902965</v>
      </c>
      <c r="AH31" s="2">
        <f t="shared" si="37"/>
        <v>220.80862533692724</v>
      </c>
      <c r="AI31" s="5">
        <f t="shared" si="38"/>
        <v>18.40071877807727</v>
      </c>
      <c r="AJ31" s="11"/>
      <c r="AK31" s="1">
        <v>5</v>
      </c>
      <c r="AL31" s="1">
        <v>23</v>
      </c>
      <c r="AM31" s="1">
        <v>2048</v>
      </c>
      <c r="AN31" s="2">
        <f t="shared" si="39"/>
        <v>0.1078167115902965</v>
      </c>
      <c r="AO31" s="2">
        <f t="shared" si="40"/>
        <v>220.80862533692724</v>
      </c>
      <c r="AP31" s="5">
        <f t="shared" si="41"/>
        <v>9.6003750146490106</v>
      </c>
      <c r="AQ31" s="11"/>
      <c r="AR31" s="1">
        <v>5</v>
      </c>
      <c r="AS31" s="1">
        <v>24</v>
      </c>
      <c r="AT31" s="1">
        <v>2048</v>
      </c>
      <c r="AU31" s="2">
        <f t="shared" si="42"/>
        <v>0.1078167115902965</v>
      </c>
      <c r="AV31" s="2">
        <f t="shared" si="43"/>
        <v>220.80862533692724</v>
      </c>
      <c r="AW31" s="5">
        <f t="shared" si="46"/>
        <v>9.2003593890386348</v>
      </c>
      <c r="AY31" s="1">
        <v>5</v>
      </c>
      <c r="AZ31" s="1">
        <v>23.5</v>
      </c>
      <c r="BA31" s="1">
        <v>2048</v>
      </c>
      <c r="BB31" s="2">
        <f t="shared" si="44"/>
        <v>0.1078167115902965</v>
      </c>
      <c r="BC31" s="2">
        <f t="shared" si="45"/>
        <v>220.80862533692724</v>
      </c>
      <c r="BD31" s="5">
        <f t="shared" si="47"/>
        <v>9.3961117164649881</v>
      </c>
    </row>
    <row r="32" spans="2:56">
      <c r="B32" s="1">
        <v>6</v>
      </c>
      <c r="C32" s="1">
        <v>26.5</v>
      </c>
      <c r="D32" s="1">
        <v>2048</v>
      </c>
      <c r="E32" s="2">
        <f t="shared" si="24"/>
        <v>0.1078167115902965</v>
      </c>
      <c r="F32" s="2">
        <f t="shared" si="25"/>
        <v>220.80862533692724</v>
      </c>
      <c r="G32" s="5">
        <f t="shared" si="26"/>
        <v>8.3324009561104617</v>
      </c>
      <c r="I32" s="1">
        <v>6</v>
      </c>
      <c r="J32" s="1">
        <v>15.5</v>
      </c>
      <c r="K32" s="1">
        <v>2048</v>
      </c>
      <c r="L32" s="2">
        <f t="shared" si="27"/>
        <v>0.1078167115902965</v>
      </c>
      <c r="M32" s="2">
        <f t="shared" si="28"/>
        <v>220.80862533692724</v>
      </c>
      <c r="N32" s="5">
        <f t="shared" si="29"/>
        <v>14.245717763672724</v>
      </c>
      <c r="P32" s="1">
        <v>6</v>
      </c>
      <c r="Q32" s="1">
        <v>11</v>
      </c>
      <c r="R32" s="1">
        <v>2048</v>
      </c>
      <c r="S32" s="2">
        <f t="shared" si="30"/>
        <v>0.1078167115902965</v>
      </c>
      <c r="T32" s="2">
        <f t="shared" si="31"/>
        <v>220.80862533692724</v>
      </c>
      <c r="U32" s="5">
        <f t="shared" si="32"/>
        <v>20.073511394266113</v>
      </c>
      <c r="W32" s="1">
        <v>6</v>
      </c>
      <c r="X32" s="1">
        <v>23.5</v>
      </c>
      <c r="Y32" s="1">
        <v>2048</v>
      </c>
      <c r="Z32" s="2">
        <f t="shared" si="33"/>
        <v>0.1078167115902965</v>
      </c>
      <c r="AA32" s="2">
        <f t="shared" si="34"/>
        <v>220.80862533692724</v>
      </c>
      <c r="AB32" s="5">
        <f t="shared" si="35"/>
        <v>9.3961117164649881</v>
      </c>
      <c r="AD32" s="1">
        <v>6</v>
      </c>
      <c r="AE32" s="1">
        <v>16</v>
      </c>
      <c r="AF32" s="1">
        <v>2048</v>
      </c>
      <c r="AG32" s="2">
        <f t="shared" si="36"/>
        <v>0.1078167115902965</v>
      </c>
      <c r="AH32" s="2">
        <f t="shared" si="37"/>
        <v>220.80862533692724</v>
      </c>
      <c r="AI32" s="5">
        <f t="shared" si="38"/>
        <v>13.800539083557952</v>
      </c>
      <c r="AJ32" s="11"/>
      <c r="AK32" s="1">
        <v>6</v>
      </c>
      <c r="AL32" s="1">
        <v>21</v>
      </c>
      <c r="AM32" s="1">
        <v>2048</v>
      </c>
      <c r="AN32" s="2">
        <f t="shared" si="39"/>
        <v>0.1078167115902965</v>
      </c>
      <c r="AO32" s="2">
        <f t="shared" si="40"/>
        <v>220.80862533692724</v>
      </c>
      <c r="AP32" s="5">
        <f t="shared" si="41"/>
        <v>10.514696444615582</v>
      </c>
      <c r="AQ32" s="11"/>
      <c r="AR32" s="1">
        <v>6</v>
      </c>
      <c r="AS32" s="1">
        <v>24</v>
      </c>
      <c r="AT32" s="1">
        <v>2048</v>
      </c>
      <c r="AU32" s="2">
        <f t="shared" si="42"/>
        <v>0.1078167115902965</v>
      </c>
      <c r="AV32" s="2">
        <f t="shared" si="43"/>
        <v>220.80862533692724</v>
      </c>
      <c r="AW32" s="5">
        <f t="shared" si="46"/>
        <v>9.2003593890386348</v>
      </c>
      <c r="AY32" s="1">
        <v>6</v>
      </c>
      <c r="AZ32" s="1">
        <v>19</v>
      </c>
      <c r="BA32" s="1">
        <v>2048</v>
      </c>
      <c r="BB32" s="2">
        <f t="shared" si="44"/>
        <v>0.1078167115902965</v>
      </c>
      <c r="BC32" s="2">
        <f t="shared" si="45"/>
        <v>220.80862533692724</v>
      </c>
      <c r="BD32" s="5">
        <f t="shared" si="47"/>
        <v>11.621506596680382</v>
      </c>
    </row>
    <row r="33" spans="2:56">
      <c r="B33" s="1">
        <v>7</v>
      </c>
      <c r="C33" s="1">
        <v>27</v>
      </c>
      <c r="D33" s="1">
        <v>2048</v>
      </c>
      <c r="E33" s="2">
        <f t="shared" si="24"/>
        <v>0.1078167115902965</v>
      </c>
      <c r="F33" s="2">
        <f t="shared" si="25"/>
        <v>220.80862533692724</v>
      </c>
      <c r="G33" s="5">
        <f t="shared" si="26"/>
        <v>8.1780972347010081</v>
      </c>
      <c r="I33" s="1">
        <v>7</v>
      </c>
      <c r="J33" s="1">
        <v>10</v>
      </c>
      <c r="K33" s="1">
        <v>2048</v>
      </c>
      <c r="L33" s="2">
        <f t="shared" si="27"/>
        <v>0.1078167115902965</v>
      </c>
      <c r="M33" s="2">
        <f t="shared" si="28"/>
        <v>220.80862533692724</v>
      </c>
      <c r="N33" s="5">
        <f t="shared" si="29"/>
        <v>22.080862533692724</v>
      </c>
      <c r="P33" s="1">
        <v>7</v>
      </c>
      <c r="Q33" s="1">
        <v>14</v>
      </c>
      <c r="R33" s="1">
        <v>2048</v>
      </c>
      <c r="S33" s="2">
        <f t="shared" si="30"/>
        <v>0.1078167115902965</v>
      </c>
      <c r="T33" s="2">
        <f t="shared" si="31"/>
        <v>220.80862533692724</v>
      </c>
      <c r="U33" s="5">
        <f t="shared" si="32"/>
        <v>15.772044666923374</v>
      </c>
      <c r="W33" s="1">
        <v>7</v>
      </c>
      <c r="X33" s="1">
        <v>14.5</v>
      </c>
      <c r="Y33" s="1">
        <v>2048</v>
      </c>
      <c r="Z33" s="2">
        <f t="shared" si="33"/>
        <v>0.1078167115902965</v>
      </c>
      <c r="AA33" s="2">
        <f t="shared" si="34"/>
        <v>220.80862533692724</v>
      </c>
      <c r="AB33" s="5">
        <f t="shared" si="35"/>
        <v>15.228181057719119</v>
      </c>
      <c r="AD33" s="1"/>
      <c r="AE33" s="1"/>
      <c r="AF33" s="1"/>
      <c r="AG33" s="2"/>
      <c r="AH33" s="2"/>
      <c r="AI33" s="5"/>
      <c r="AJ33" s="11"/>
      <c r="AK33" s="1">
        <v>7</v>
      </c>
      <c r="AL33" s="1">
        <v>15.5</v>
      </c>
      <c r="AM33" s="1">
        <v>2048</v>
      </c>
      <c r="AN33" s="2">
        <f t="shared" si="39"/>
        <v>0.1078167115902965</v>
      </c>
      <c r="AO33" s="2">
        <f t="shared" si="40"/>
        <v>220.80862533692724</v>
      </c>
      <c r="AP33" s="5">
        <f t="shared" si="41"/>
        <v>14.245717763672724</v>
      </c>
      <c r="AQ33" s="11"/>
      <c r="AR33" s="1">
        <v>7</v>
      </c>
      <c r="AS33" s="1">
        <v>14.5</v>
      </c>
      <c r="AT33" s="1">
        <v>2048</v>
      </c>
      <c r="AU33" s="2">
        <f t="shared" si="42"/>
        <v>0.1078167115902965</v>
      </c>
      <c r="AV33" s="2">
        <f t="shared" si="43"/>
        <v>220.80862533692724</v>
      </c>
      <c r="AW33" s="5">
        <f t="shared" si="46"/>
        <v>15.228181057719119</v>
      </c>
      <c r="AY33" s="1">
        <v>7</v>
      </c>
      <c r="AZ33" s="1">
        <v>23</v>
      </c>
      <c r="BA33" s="1">
        <v>2048</v>
      </c>
      <c r="BB33" s="2">
        <f t="shared" si="44"/>
        <v>0.1078167115902965</v>
      </c>
      <c r="BC33" s="2">
        <f t="shared" si="45"/>
        <v>220.80862533692724</v>
      </c>
      <c r="BD33" s="5">
        <f t="shared" si="47"/>
        <v>9.6003750146490106</v>
      </c>
    </row>
    <row r="34" spans="2:56">
      <c r="B34" s="21"/>
      <c r="C34" s="21"/>
      <c r="D34" s="21"/>
      <c r="E34" s="22"/>
      <c r="F34" s="22"/>
      <c r="G34" s="23"/>
      <c r="I34" s="1">
        <v>8</v>
      </c>
      <c r="J34" s="24">
        <v>20</v>
      </c>
      <c r="K34" s="1">
        <v>2049</v>
      </c>
      <c r="L34" s="2">
        <f t="shared" si="27"/>
        <v>0.1078167115902965</v>
      </c>
      <c r="M34" s="2">
        <f t="shared" ref="M34" si="48">K34*L34</f>
        <v>220.91644204851752</v>
      </c>
      <c r="N34" s="5">
        <f t="shared" ref="N34" si="49">M34/J34</f>
        <v>11.045822102425877</v>
      </c>
      <c r="P34" s="21"/>
      <c r="Q34" s="21"/>
      <c r="R34" s="21"/>
      <c r="S34" s="22"/>
      <c r="T34" s="22"/>
      <c r="U34" s="23"/>
      <c r="W34" s="15">
        <v>8</v>
      </c>
      <c r="X34" s="15">
        <v>14</v>
      </c>
      <c r="Y34" s="1">
        <v>2049</v>
      </c>
      <c r="Z34" s="2">
        <f t="shared" si="33"/>
        <v>0.1078167115902965</v>
      </c>
      <c r="AA34" s="2">
        <f t="shared" ref="AA34" si="50">Y34*Z34</f>
        <v>220.91644204851752</v>
      </c>
      <c r="AB34" s="5">
        <f t="shared" ref="AB34" si="51">AA34/X34</f>
        <v>15.779745860608395</v>
      </c>
      <c r="AD34" s="21"/>
      <c r="AE34" s="21"/>
      <c r="AF34" s="21"/>
      <c r="AG34" s="22"/>
      <c r="AH34" s="22"/>
      <c r="AI34" s="23"/>
      <c r="AJ34" s="11"/>
      <c r="AK34" s="1">
        <v>8</v>
      </c>
      <c r="AL34" s="15">
        <v>17</v>
      </c>
      <c r="AM34" s="1">
        <v>2049</v>
      </c>
      <c r="AN34" s="2">
        <f t="shared" si="39"/>
        <v>0.1078167115902965</v>
      </c>
      <c r="AO34" s="2">
        <f t="shared" ref="AO34" si="52">AM34*AN34</f>
        <v>220.91644204851752</v>
      </c>
      <c r="AP34" s="5">
        <f t="shared" ref="AP34" si="53">AO34/AL34</f>
        <v>12.995084826383383</v>
      </c>
      <c r="AQ34" s="11"/>
      <c r="AR34" s="1"/>
      <c r="AS34" s="15"/>
      <c r="AT34" s="1"/>
      <c r="AU34" s="2"/>
      <c r="AV34" s="2"/>
      <c r="AW34" s="5"/>
      <c r="AY34" s="1"/>
      <c r="AZ34" s="15"/>
      <c r="BA34" s="1"/>
      <c r="BB34" s="2"/>
      <c r="BC34" s="2"/>
      <c r="BD34" s="5"/>
    </row>
    <row r="35" spans="2:56">
      <c r="J35" s="15"/>
      <c r="AJ35" s="11"/>
      <c r="AQ35" s="11"/>
    </row>
    <row r="36" spans="2:56" ht="13.5" thickBot="1">
      <c r="C36" t="s">
        <v>7</v>
      </c>
      <c r="J36" t="s">
        <v>7</v>
      </c>
      <c r="Q36" t="s">
        <v>7</v>
      </c>
      <c r="X36" t="s">
        <v>7</v>
      </c>
      <c r="AE36" t="s">
        <v>7</v>
      </c>
      <c r="AJ36" s="11"/>
      <c r="AL36" t="s">
        <v>7</v>
      </c>
      <c r="AQ36" s="11"/>
      <c r="AS36" t="s">
        <v>7</v>
      </c>
      <c r="AZ36" t="s">
        <v>7</v>
      </c>
    </row>
    <row r="37" spans="2:56" ht="13.5" thickBot="1">
      <c r="C37">
        <f>SUM(C12:C21,C27:C33)</f>
        <v>323</v>
      </c>
      <c r="F37" s="6" t="s">
        <v>11</v>
      </c>
      <c r="G37" s="7">
        <f>AVERAGE(G12:G21,G27:G33)</f>
        <v>10.247914123549856</v>
      </c>
      <c r="J37">
        <f>SUM(J12:J21,J27:J34)</f>
        <v>214</v>
      </c>
      <c r="M37" s="6" t="s">
        <v>11</v>
      </c>
      <c r="N37" s="7">
        <f>AVERAGE(N12:N21,N27:N34)</f>
        <v>16.80381483266175</v>
      </c>
      <c r="Q37">
        <f>SUM(Q12:Q21,Q27:Q33)</f>
        <v>240</v>
      </c>
      <c r="T37" s="6" t="s">
        <v>11</v>
      </c>
      <c r="U37" s="7">
        <f>AVERAGE(U12:U21,U27:U33)</f>
        <v>13.774103235313463</v>
      </c>
      <c r="X37">
        <f>SUM(X12:X21,X27:X34)</f>
        <v>266</v>
      </c>
      <c r="AA37" s="6" t="s">
        <v>11</v>
      </c>
      <c r="AB37" s="7">
        <f>AVERAGE(AB27:AB34,AB12:AB21)</f>
        <v>13.42831794652891</v>
      </c>
      <c r="AE37">
        <f>SUM(AE12:AE21,AE27:AE32)</f>
        <v>164</v>
      </c>
      <c r="AH37" s="6" t="s">
        <v>11</v>
      </c>
      <c r="AI37" s="7">
        <f>AVERAGE(AI12:AI21,AI27:AI32)</f>
        <v>19.650519790681521</v>
      </c>
      <c r="AJ37" s="11"/>
      <c r="AL37">
        <f>SUM(AL12:AL21,AL27:AL34)</f>
        <v>318</v>
      </c>
      <c r="AO37" s="6" t="s">
        <v>11</v>
      </c>
      <c r="AP37" s="7">
        <f>AVERAGE(AP27:AP34,AP12:AP21)</f>
        <v>11.335992428983134</v>
      </c>
      <c r="AQ37" s="11"/>
      <c r="AS37">
        <f>SUM(AS12:AS21,AS27:AS34)</f>
        <v>320</v>
      </c>
      <c r="AV37" s="6" t="s">
        <v>11</v>
      </c>
      <c r="AW37" s="7">
        <f>AVERAGE(AW27:AW34,AW12:AW21)</f>
        <v>10.246765725320275</v>
      </c>
      <c r="AZ37">
        <f>SUM(AZ12:AZ21,AZ27:AZ34)</f>
        <v>309</v>
      </c>
      <c r="BC37" s="6" t="s">
        <v>11</v>
      </c>
      <c r="BD37" s="7">
        <f>AVERAGE(BD27:BD34,BD12:BD21)</f>
        <v>10.555340165455181</v>
      </c>
    </row>
    <row r="38" spans="2:56"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39" spans="2:56"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56"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</row>
    <row r="41" spans="2:56">
      <c r="E41" s="26" t="s">
        <v>17</v>
      </c>
      <c r="F41" s="26"/>
      <c r="G41" s="26"/>
    </row>
    <row r="42" spans="2:56">
      <c r="E42" s="33">
        <f>SUM(C37,J37,Q37,X37,AE37,AL37,AS37,AZ37)</f>
        <v>2154</v>
      </c>
      <c r="F42" s="34"/>
      <c r="G42" s="35"/>
    </row>
    <row r="43" spans="2:56" ht="24.75" customHeight="1">
      <c r="I43" s="36" t="s">
        <v>8</v>
      </c>
      <c r="J43" s="36"/>
      <c r="K43" s="36"/>
      <c r="L43" s="9">
        <f>AVERAGE(G37,N37,U37,AB37,AI37,AP37,AW37,BD37)</f>
        <v>13.255346031061761</v>
      </c>
      <c r="M43" s="16"/>
    </row>
    <row r="45" spans="2:56" ht="18" customHeight="1">
      <c r="J45" s="31" t="s">
        <v>18</v>
      </c>
      <c r="K45" s="31"/>
      <c r="L45" s="12">
        <f>K50</f>
        <v>0.81756702137826998</v>
      </c>
    </row>
    <row r="46" spans="2:56">
      <c r="B46" s="11"/>
      <c r="C46" s="11"/>
      <c r="D46" s="11"/>
      <c r="E46" s="11"/>
    </row>
    <row r="47" spans="2:56">
      <c r="B47" s="11"/>
      <c r="C47" s="19"/>
      <c r="D47" s="19"/>
      <c r="E47" s="19"/>
    </row>
    <row r="48" spans="2:56">
      <c r="B48" s="11"/>
      <c r="C48" s="11"/>
      <c r="D48" s="11"/>
      <c r="E48" s="11"/>
      <c r="H48" s="32" t="s">
        <v>21</v>
      </c>
      <c r="I48" s="32"/>
      <c r="J48" s="32"/>
      <c r="K48">
        <f>G57/(8^(0.5))</f>
        <v>1.622269359019368</v>
      </c>
      <c r="L48" t="s">
        <v>16</v>
      </c>
    </row>
    <row r="49" spans="2:13">
      <c r="B49" s="11"/>
      <c r="C49" s="11"/>
      <c r="D49" s="11"/>
      <c r="E49" s="11"/>
    </row>
    <row r="50" spans="2:13">
      <c r="B50" s="11"/>
      <c r="C50" s="11"/>
      <c r="D50" s="11"/>
      <c r="E50" s="11"/>
      <c r="H50" s="25" t="s">
        <v>20</v>
      </c>
      <c r="I50" s="25"/>
      <c r="J50" s="25"/>
      <c r="K50" s="17">
        <f>CONFIDENCE(0.05,G57,121)</f>
        <v>0.81756702137826998</v>
      </c>
      <c r="L50" s="17" t="s">
        <v>16</v>
      </c>
    </row>
    <row r="51" spans="2:13">
      <c r="B51" s="11"/>
      <c r="C51" s="11"/>
      <c r="D51" s="11"/>
      <c r="E51" s="11"/>
    </row>
    <row r="52" spans="2:13">
      <c r="B52" s="11"/>
      <c r="C52" s="11"/>
      <c r="D52" s="11"/>
      <c r="E52" s="11"/>
      <c r="K52" s="10" t="s">
        <v>22</v>
      </c>
      <c r="L52" s="10">
        <f>(K50/L43)*100</f>
        <v>6.1678285837460134</v>
      </c>
    </row>
    <row r="53" spans="2:13">
      <c r="B53" s="11"/>
      <c r="C53" s="11"/>
      <c r="D53" s="11"/>
      <c r="E53" s="11"/>
      <c r="K53" t="s">
        <v>23</v>
      </c>
      <c r="L53">
        <f>L43*(L52/100)</f>
        <v>0.81756702137826998</v>
      </c>
    </row>
    <row r="54" spans="2:13">
      <c r="B54" s="11"/>
      <c r="C54" s="11"/>
      <c r="D54" s="11"/>
      <c r="E54" s="11"/>
    </row>
    <row r="55" spans="2:13">
      <c r="B55" s="11"/>
      <c r="C55" s="11"/>
      <c r="D55" s="11"/>
      <c r="E55" s="11"/>
    </row>
    <row r="56" spans="2:13">
      <c r="B56" s="11"/>
      <c r="C56" s="11"/>
      <c r="D56" s="11"/>
      <c r="E56" s="11"/>
      <c r="G56" s="1" t="s">
        <v>9</v>
      </c>
      <c r="H56" s="26"/>
      <c r="I56" s="26"/>
      <c r="J56" s="26"/>
    </row>
    <row r="57" spans="2:13">
      <c r="B57" s="11"/>
      <c r="C57" s="11"/>
      <c r="D57" s="11"/>
      <c r="E57" s="11"/>
      <c r="G57" s="1">
        <f>STDEV(G12:G21,G27:G33,N12:N21,N27:N33,U12:U21,U27:U33,AB12:AB21,AB27:AB33,AI12:AI21,AI27:AI32,AP12:AP21,AP27:AP34,AW12:AW21,AW27:AW33,BD12:BD21,BD27:BD33)</f>
        <v>4.5884706586949964</v>
      </c>
      <c r="H57" s="27"/>
      <c r="I57" s="28"/>
      <c r="J57" s="29"/>
    </row>
    <row r="58" spans="2:13">
      <c r="B58" s="11"/>
      <c r="C58" s="11"/>
      <c r="D58" s="11"/>
      <c r="E58" s="11"/>
    </row>
    <row r="59" spans="2:13">
      <c r="B59" s="11"/>
      <c r="C59" s="11"/>
      <c r="D59" s="11"/>
      <c r="E59" s="11"/>
    </row>
    <row r="60" spans="2:13">
      <c r="B60" s="11"/>
      <c r="C60" s="11"/>
      <c r="D60" s="11"/>
      <c r="E60" s="11"/>
    </row>
    <row r="61" spans="2:13">
      <c r="B61" s="11"/>
      <c r="C61" s="11"/>
      <c r="D61" s="11"/>
      <c r="E61" s="11"/>
    </row>
    <row r="62" spans="2:13">
      <c r="B62" s="11"/>
      <c r="C62" s="11"/>
      <c r="D62" s="11"/>
      <c r="E62" s="11"/>
      <c r="I62" s="11"/>
      <c r="J62" s="30"/>
      <c r="K62" s="30"/>
      <c r="L62" s="30"/>
      <c r="M62" s="30"/>
    </row>
    <row r="63" spans="2:13">
      <c r="B63" s="11"/>
      <c r="C63" s="11"/>
      <c r="D63" s="11"/>
      <c r="E63" s="11"/>
      <c r="I63" s="11"/>
      <c r="J63" s="11"/>
      <c r="K63" s="11"/>
      <c r="L63" s="11"/>
      <c r="M63" s="11"/>
    </row>
    <row r="64" spans="2:13">
      <c r="B64" s="11"/>
      <c r="C64" s="11"/>
      <c r="D64" s="11"/>
      <c r="E64" s="11"/>
    </row>
    <row r="65" spans="2:5">
      <c r="B65" s="11"/>
      <c r="C65" s="11"/>
      <c r="D65" s="11"/>
      <c r="E65" s="11"/>
    </row>
    <row r="66" spans="2:5">
      <c r="B66" s="11"/>
      <c r="C66" s="11"/>
      <c r="D66" s="11"/>
      <c r="E66" s="11"/>
    </row>
    <row r="67" spans="2:5">
      <c r="B67" s="11"/>
      <c r="C67" s="11"/>
      <c r="D67" s="11"/>
      <c r="E67" s="11"/>
    </row>
    <row r="68" spans="2:5">
      <c r="B68" s="11"/>
      <c r="C68" s="11"/>
      <c r="D68" s="11"/>
      <c r="E68" s="11"/>
    </row>
    <row r="69" spans="2:5">
      <c r="B69" s="11"/>
      <c r="C69" s="11"/>
      <c r="D69" s="11"/>
      <c r="E69" s="11"/>
    </row>
    <row r="70" spans="2:5">
      <c r="B70" s="11"/>
      <c r="C70" s="11"/>
      <c r="D70" s="11"/>
      <c r="E70" s="11"/>
    </row>
    <row r="71" spans="2:5">
      <c r="B71" s="11"/>
      <c r="C71" s="11"/>
      <c r="D71" s="11"/>
      <c r="E71" s="11"/>
    </row>
    <row r="72" spans="2:5">
      <c r="B72" s="11"/>
      <c r="C72" s="11"/>
      <c r="D72" s="11"/>
      <c r="E72" s="11"/>
    </row>
    <row r="73" spans="2:5">
      <c r="B73" s="11"/>
      <c r="C73" s="11"/>
      <c r="D73" s="11"/>
      <c r="E73" s="11"/>
    </row>
    <row r="74" spans="2:5">
      <c r="B74" s="11"/>
      <c r="C74" s="11"/>
      <c r="D74" s="11"/>
      <c r="E74" s="11"/>
    </row>
    <row r="75" spans="2:5">
      <c r="B75" s="11"/>
      <c r="C75" s="11"/>
      <c r="D75" s="11"/>
      <c r="E75" s="11"/>
    </row>
    <row r="76" spans="2:5">
      <c r="B76" s="11"/>
      <c r="C76" s="11"/>
      <c r="D76" s="11"/>
      <c r="E76" s="11"/>
    </row>
    <row r="77" spans="2:5">
      <c r="B77" s="11"/>
      <c r="C77" s="11"/>
      <c r="D77" s="11"/>
      <c r="E77" s="11"/>
    </row>
    <row r="78" spans="2:5">
      <c r="B78" s="11"/>
      <c r="C78" s="11"/>
      <c r="D78" s="11"/>
      <c r="E78" s="11"/>
    </row>
    <row r="79" spans="2:5">
      <c r="B79" s="11"/>
      <c r="C79" s="11"/>
      <c r="D79" s="11"/>
      <c r="E79" s="11"/>
    </row>
    <row r="80" spans="2:5">
      <c r="B80" s="11"/>
      <c r="C80" s="11"/>
      <c r="D80" s="11"/>
      <c r="E80" s="11"/>
    </row>
    <row r="81" spans="2:5">
      <c r="B81" s="11"/>
      <c r="C81" s="11"/>
      <c r="D81" s="11"/>
      <c r="E81" s="11"/>
    </row>
    <row r="82" spans="2:5">
      <c r="B82" s="11"/>
      <c r="C82" s="11"/>
      <c r="D82" s="11"/>
      <c r="E82" s="11"/>
    </row>
    <row r="83" spans="2:5">
      <c r="B83" s="11"/>
      <c r="C83" s="11"/>
      <c r="D83" s="11"/>
      <c r="E83" s="11"/>
    </row>
    <row r="84" spans="2:5">
      <c r="B84" s="11"/>
      <c r="C84" s="11"/>
      <c r="D84" s="11"/>
      <c r="E84" s="11"/>
    </row>
    <row r="85" spans="2:5">
      <c r="B85" s="11"/>
      <c r="C85" s="11"/>
      <c r="D85" s="11"/>
      <c r="E85" s="11"/>
    </row>
    <row r="86" spans="2:5">
      <c r="B86" s="11"/>
      <c r="C86" s="11"/>
      <c r="D86" s="11"/>
      <c r="E86" s="11"/>
    </row>
    <row r="87" spans="2:5">
      <c r="B87" s="11"/>
      <c r="C87" s="11"/>
      <c r="D87" s="11"/>
      <c r="E87" s="11"/>
    </row>
    <row r="88" spans="2:5">
      <c r="B88" s="11"/>
      <c r="C88" s="11"/>
      <c r="D88" s="11"/>
      <c r="E88" s="11"/>
    </row>
    <row r="89" spans="2:5">
      <c r="B89" s="11"/>
      <c r="C89" s="11"/>
      <c r="D89" s="11"/>
      <c r="E89" s="11"/>
    </row>
    <row r="90" spans="2:5">
      <c r="B90" s="11"/>
      <c r="C90" s="11"/>
      <c r="D90" s="11"/>
      <c r="E90" s="11"/>
    </row>
    <row r="91" spans="2:5">
      <c r="B91" s="11"/>
      <c r="C91" s="11"/>
      <c r="D91" s="11"/>
      <c r="E91" s="11"/>
    </row>
    <row r="92" spans="2:5">
      <c r="B92" s="11"/>
      <c r="C92" s="11"/>
      <c r="D92" s="11"/>
      <c r="E92" s="11"/>
    </row>
    <row r="93" spans="2:5">
      <c r="B93" s="11"/>
      <c r="C93" s="11"/>
      <c r="D93" s="11"/>
      <c r="E93" s="11"/>
    </row>
    <row r="94" spans="2:5">
      <c r="B94" s="11"/>
      <c r="C94" s="11"/>
      <c r="D94" s="11"/>
      <c r="E94" s="11"/>
    </row>
    <row r="95" spans="2:5">
      <c r="B95" s="11"/>
      <c r="C95" s="11"/>
      <c r="D95" s="11"/>
      <c r="E95" s="11"/>
    </row>
    <row r="96" spans="2:5">
      <c r="B96" s="11"/>
      <c r="C96" s="11"/>
      <c r="D96" s="11"/>
      <c r="E96" s="11"/>
    </row>
    <row r="97" spans="2:5">
      <c r="B97" s="11"/>
      <c r="C97" s="11"/>
      <c r="D97" s="11"/>
      <c r="E97" s="11"/>
    </row>
    <row r="98" spans="2:5">
      <c r="B98" s="11"/>
      <c r="C98" s="11"/>
      <c r="D98" s="11"/>
      <c r="E98" s="11"/>
    </row>
    <row r="99" spans="2:5">
      <c r="B99" s="11"/>
      <c r="C99" s="11"/>
      <c r="D99" s="11"/>
      <c r="E99" s="11"/>
    </row>
    <row r="100" spans="2:5">
      <c r="B100" s="11"/>
      <c r="C100" s="11"/>
      <c r="D100" s="11"/>
      <c r="E100" s="11"/>
    </row>
    <row r="101" spans="2:5">
      <c r="B101" s="11"/>
      <c r="C101" s="11"/>
      <c r="D101" s="11"/>
      <c r="E101" s="11"/>
    </row>
    <row r="102" spans="2:5">
      <c r="B102" s="11"/>
      <c r="C102" s="11"/>
      <c r="D102" s="11"/>
      <c r="E102" s="11"/>
    </row>
    <row r="103" spans="2:5">
      <c r="B103" s="11"/>
      <c r="C103" s="11"/>
      <c r="D103" s="11"/>
      <c r="E103" s="11"/>
    </row>
    <row r="104" spans="2:5">
      <c r="B104" s="11"/>
      <c r="C104" s="11"/>
      <c r="D104" s="11"/>
      <c r="E104" s="11"/>
    </row>
    <row r="105" spans="2:5">
      <c r="B105" s="11"/>
      <c r="C105" s="11"/>
      <c r="D105" s="11"/>
      <c r="E105" s="11"/>
    </row>
    <row r="106" spans="2:5">
      <c r="B106" s="11"/>
      <c r="C106" s="11"/>
      <c r="D106" s="11"/>
      <c r="E106" s="11"/>
    </row>
    <row r="107" spans="2:5">
      <c r="B107" s="11"/>
      <c r="C107" s="11"/>
      <c r="D107" s="11"/>
      <c r="E107" s="11"/>
    </row>
    <row r="108" spans="2:5">
      <c r="B108" s="11"/>
      <c r="C108" s="11"/>
      <c r="D108" s="11"/>
      <c r="E108" s="11"/>
    </row>
    <row r="109" spans="2:5">
      <c r="B109" s="11"/>
      <c r="C109" s="11"/>
      <c r="D109" s="11"/>
      <c r="E109" s="11"/>
    </row>
    <row r="110" spans="2:5">
      <c r="B110" s="11"/>
      <c r="C110" s="11"/>
      <c r="D110" s="11"/>
      <c r="E110" s="11"/>
    </row>
    <row r="111" spans="2:5">
      <c r="B111" s="11"/>
      <c r="C111" s="11"/>
      <c r="D111" s="11"/>
      <c r="E111" s="11"/>
    </row>
    <row r="112" spans="2:5">
      <c r="B112" s="11"/>
      <c r="C112" s="11"/>
      <c r="D112" s="11"/>
      <c r="E112" s="11"/>
    </row>
    <row r="113" spans="2:5">
      <c r="B113" s="11"/>
      <c r="C113" s="11"/>
      <c r="D113" s="11"/>
      <c r="E113" s="11"/>
    </row>
    <row r="114" spans="2:5">
      <c r="B114" s="11"/>
      <c r="C114" s="11"/>
      <c r="D114" s="11"/>
      <c r="E114" s="11"/>
    </row>
    <row r="115" spans="2:5">
      <c r="B115" s="11"/>
      <c r="C115" s="11"/>
      <c r="D115" s="11"/>
      <c r="E115" s="11"/>
    </row>
    <row r="116" spans="2:5">
      <c r="B116" s="11"/>
      <c r="C116" s="11"/>
      <c r="D116" s="11"/>
      <c r="E116" s="11"/>
    </row>
    <row r="117" spans="2:5">
      <c r="B117" s="11"/>
      <c r="C117" s="11"/>
      <c r="D117" s="11"/>
      <c r="E117" s="11"/>
    </row>
    <row r="118" spans="2:5">
      <c r="B118" s="11"/>
      <c r="C118" s="11"/>
      <c r="D118" s="11"/>
      <c r="E118" s="11"/>
    </row>
    <row r="119" spans="2:5">
      <c r="B119" s="11"/>
      <c r="C119" s="11"/>
      <c r="D119" s="11"/>
      <c r="E119" s="11"/>
    </row>
    <row r="120" spans="2:5">
      <c r="B120" s="11"/>
      <c r="C120" s="11"/>
      <c r="D120" s="11"/>
      <c r="E120" s="11"/>
    </row>
    <row r="121" spans="2:5">
      <c r="B121" s="11"/>
      <c r="C121" s="11"/>
      <c r="D121" s="11"/>
      <c r="E121" s="11"/>
    </row>
    <row r="122" spans="2:5">
      <c r="B122" s="11"/>
      <c r="C122" s="11"/>
      <c r="D122" s="11"/>
      <c r="E122" s="11"/>
    </row>
    <row r="123" spans="2:5">
      <c r="B123" s="11"/>
      <c r="C123" s="11"/>
      <c r="D123" s="11"/>
      <c r="E123" s="11"/>
    </row>
    <row r="124" spans="2:5">
      <c r="B124" s="11"/>
      <c r="C124" s="11"/>
      <c r="D124" s="11"/>
      <c r="E124" s="11"/>
    </row>
  </sheetData>
  <mergeCells count="83">
    <mergeCell ref="BB25:BB26"/>
    <mergeCell ref="AS25:AS26"/>
    <mergeCell ref="AU25:AU26"/>
    <mergeCell ref="BA7:BC7"/>
    <mergeCell ref="AY9:BD9"/>
    <mergeCell ref="AY10:AY11"/>
    <mergeCell ref="AZ10:AZ11"/>
    <mergeCell ref="BB10:BB11"/>
    <mergeCell ref="AY24:BD24"/>
    <mergeCell ref="AY25:AY26"/>
    <mergeCell ref="AZ25:AZ26"/>
    <mergeCell ref="AR24:AW24"/>
    <mergeCell ref="AR25:AR26"/>
    <mergeCell ref="AM7:AO7"/>
    <mergeCell ref="AK9:AP9"/>
    <mergeCell ref="AK10:AK11"/>
    <mergeCell ref="AL10:AL11"/>
    <mergeCell ref="AN10:AN11"/>
    <mergeCell ref="AT7:AV7"/>
    <mergeCell ref="AR9:AW9"/>
    <mergeCell ref="AR10:AR11"/>
    <mergeCell ref="AS10:AS11"/>
    <mergeCell ref="AU10:AU11"/>
    <mergeCell ref="H50:J50"/>
    <mergeCell ref="H56:J56"/>
    <mergeCell ref="H57:J57"/>
    <mergeCell ref="AK24:AP24"/>
    <mergeCell ref="AK25:AK26"/>
    <mergeCell ref="AL25:AL26"/>
    <mergeCell ref="AN25:AN26"/>
    <mergeCell ref="J62:M62"/>
    <mergeCell ref="AD25:AD26"/>
    <mergeCell ref="AE25:AE26"/>
    <mergeCell ref="AG25:AG26"/>
    <mergeCell ref="E41:G41"/>
    <mergeCell ref="E42:G42"/>
    <mergeCell ref="I43:K43"/>
    <mergeCell ref="P25:P26"/>
    <mergeCell ref="Q25:Q26"/>
    <mergeCell ref="S25:S26"/>
    <mergeCell ref="W25:W26"/>
    <mergeCell ref="X25:X26"/>
    <mergeCell ref="Z25:Z26"/>
    <mergeCell ref="L25:L26"/>
    <mergeCell ref="J45:K45"/>
    <mergeCell ref="H48:J48"/>
    <mergeCell ref="B25:B26"/>
    <mergeCell ref="C25:C26"/>
    <mergeCell ref="E25:E26"/>
    <mergeCell ref="I25:I26"/>
    <mergeCell ref="J25:J26"/>
    <mergeCell ref="S10:S11"/>
    <mergeCell ref="W10:W11"/>
    <mergeCell ref="X10:X11"/>
    <mergeCell ref="Z10:Z11"/>
    <mergeCell ref="B10:B11"/>
    <mergeCell ref="C10:C11"/>
    <mergeCell ref="B24:G24"/>
    <mergeCell ref="I24:N24"/>
    <mergeCell ref="P24:U24"/>
    <mergeCell ref="W24:AB24"/>
    <mergeCell ref="AD24:AI24"/>
    <mergeCell ref="E10:E11"/>
    <mergeCell ref="I10:I11"/>
    <mergeCell ref="J10:J11"/>
    <mergeCell ref="L10:L11"/>
    <mergeCell ref="AF7:AH7"/>
    <mergeCell ref="B9:G9"/>
    <mergeCell ref="I9:N9"/>
    <mergeCell ref="P9:U9"/>
    <mergeCell ref="W9:AB9"/>
    <mergeCell ref="AD9:AI9"/>
    <mergeCell ref="Y7:AA7"/>
    <mergeCell ref="AD10:AD11"/>
    <mergeCell ref="AE10:AE11"/>
    <mergeCell ref="AG10:AG11"/>
    <mergeCell ref="P10:P11"/>
    <mergeCell ref="Q10:Q11"/>
    <mergeCell ref="G2:G3"/>
    <mergeCell ref="H2:H3"/>
    <mergeCell ref="D7:F7"/>
    <mergeCell ref="K7:M7"/>
    <mergeCell ref="R7:T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AS124"/>
  <sheetViews>
    <sheetView zoomScale="125" workbookViewId="0">
      <selection activeCell="G6" sqref="G6"/>
    </sheetView>
  </sheetViews>
  <sheetFormatPr defaultColWidth="11" defaultRowHeight="12.75"/>
  <cols>
    <col min="1" max="1" width="2.75" customWidth="1"/>
    <col min="2" max="2" width="5.875" customWidth="1"/>
    <col min="3" max="3" width="7.125" customWidth="1"/>
    <col min="4" max="4" width="11.375" customWidth="1"/>
    <col min="5" max="5" width="10.625" customWidth="1"/>
    <col min="6" max="6" width="10.125" customWidth="1"/>
    <col min="7" max="7" width="14.375" customWidth="1"/>
    <col min="8" max="8" width="5.25" customWidth="1"/>
    <col min="9" max="9" width="5.875" customWidth="1"/>
    <col min="10" max="10" width="8.625" customWidth="1"/>
    <col min="12" max="12" width="10.875" bestFit="1" customWidth="1"/>
    <col min="14" max="14" width="12.125" customWidth="1"/>
    <col min="15" max="15" width="3.625" customWidth="1"/>
    <col min="16" max="16" width="5.75" customWidth="1"/>
    <col min="17" max="17" width="6.75" customWidth="1"/>
    <col min="18" max="18" width="8.875" customWidth="1"/>
    <col min="19" max="19" width="9.75" customWidth="1"/>
    <col min="22" max="22" width="7" customWidth="1"/>
    <col min="23" max="23" width="7.625" customWidth="1"/>
    <col min="24" max="24" width="7.75" customWidth="1"/>
    <col min="29" max="29" width="6.75" customWidth="1"/>
  </cols>
  <sheetData>
    <row r="1" spans="2:45">
      <c r="K1" t="s">
        <v>26</v>
      </c>
      <c r="L1" t="s">
        <v>27</v>
      </c>
    </row>
    <row r="2" spans="2:45">
      <c r="F2" s="17" t="s">
        <v>4</v>
      </c>
      <c r="G2" s="43">
        <f>IF(F3=10,K2,IF(F3=20,K3,IF(F3=50,K4,"Magnification 10, 20, 50")))</f>
        <v>30</v>
      </c>
      <c r="H2" s="45" t="s">
        <v>26</v>
      </c>
      <c r="J2" s="18" t="s">
        <v>30</v>
      </c>
      <c r="K2" s="18">
        <v>200</v>
      </c>
      <c r="L2" s="18">
        <v>372</v>
      </c>
    </row>
    <row r="3" spans="2:45">
      <c r="B3" t="s">
        <v>39</v>
      </c>
      <c r="F3" s="17">
        <v>50</v>
      </c>
      <c r="G3" s="44"/>
      <c r="H3" s="46"/>
      <c r="J3" s="18" t="s">
        <v>28</v>
      </c>
      <c r="K3" s="18">
        <v>100</v>
      </c>
      <c r="L3" s="18">
        <v>372</v>
      </c>
    </row>
    <row r="4" spans="2:45">
      <c r="B4" s="3" t="s">
        <v>19</v>
      </c>
      <c r="F4" s="17"/>
      <c r="G4" s="20">
        <f>IF(F3=10,L2,IF(F3=20,L3,IF(F3=50,L4,"-----")))</f>
        <v>278.25</v>
      </c>
      <c r="H4" s="17" t="s">
        <v>27</v>
      </c>
      <c r="J4" s="18" t="s">
        <v>29</v>
      </c>
      <c r="K4" s="18">
        <v>30</v>
      </c>
      <c r="L4" s="18">
        <v>278.25</v>
      </c>
    </row>
    <row r="5" spans="2:45">
      <c r="B5" t="s">
        <v>38</v>
      </c>
    </row>
    <row r="6" spans="2:45"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</row>
    <row r="7" spans="2:45">
      <c r="B7" s="3" t="s">
        <v>42</v>
      </c>
      <c r="D7" s="42"/>
      <c r="E7" s="42"/>
      <c r="F7" s="42"/>
      <c r="I7" s="3" t="s">
        <v>43</v>
      </c>
      <c r="K7" s="42"/>
      <c r="L7" s="42"/>
      <c r="M7" s="42"/>
      <c r="P7" s="14" t="s">
        <v>31</v>
      </c>
      <c r="Q7" s="13"/>
      <c r="R7" s="42" t="s">
        <v>0</v>
      </c>
      <c r="S7" s="42"/>
      <c r="T7" s="42"/>
      <c r="W7" s="14" t="s">
        <v>24</v>
      </c>
      <c r="X7" s="13"/>
      <c r="Y7" s="42"/>
      <c r="Z7" s="42"/>
      <c r="AA7" s="42"/>
      <c r="AD7" s="14" t="s">
        <v>24</v>
      </c>
      <c r="AE7" s="13"/>
      <c r="AF7" s="42"/>
      <c r="AG7" s="42"/>
      <c r="AH7" s="42"/>
      <c r="AJ7" s="11"/>
      <c r="AK7" s="11"/>
      <c r="AL7" s="11"/>
      <c r="AM7" s="11"/>
      <c r="AN7" s="11"/>
      <c r="AO7" s="11"/>
      <c r="AP7" s="11"/>
      <c r="AQ7" s="11"/>
      <c r="AR7" s="11"/>
      <c r="AS7" s="11"/>
    </row>
    <row r="8" spans="2:45"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9" spans="2:45">
      <c r="B9" s="41" t="s">
        <v>6</v>
      </c>
      <c r="C9" s="41"/>
      <c r="D9" s="41"/>
      <c r="E9" s="41"/>
      <c r="F9" s="41"/>
      <c r="G9" s="41"/>
      <c r="I9" s="41" t="s">
        <v>6</v>
      </c>
      <c r="J9" s="41"/>
      <c r="K9" s="41"/>
      <c r="L9" s="41"/>
      <c r="M9" s="41"/>
      <c r="N9" s="41"/>
      <c r="P9" s="41" t="s">
        <v>6</v>
      </c>
      <c r="Q9" s="41"/>
      <c r="R9" s="41"/>
      <c r="S9" s="41"/>
      <c r="T9" s="41"/>
      <c r="U9" s="41"/>
      <c r="W9" s="41" t="s">
        <v>6</v>
      </c>
      <c r="X9" s="41"/>
      <c r="Y9" s="41"/>
      <c r="Z9" s="41"/>
      <c r="AA9" s="41"/>
      <c r="AB9" s="41"/>
      <c r="AD9" s="41" t="s">
        <v>6</v>
      </c>
      <c r="AE9" s="41"/>
      <c r="AF9" s="41"/>
      <c r="AG9" s="41"/>
      <c r="AH9" s="41"/>
      <c r="AI9" s="4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2:45" ht="15" customHeight="1">
      <c r="B10" s="37" t="s">
        <v>1</v>
      </c>
      <c r="C10" s="37" t="s">
        <v>2</v>
      </c>
      <c r="D10" s="4" t="s">
        <v>14</v>
      </c>
      <c r="E10" s="39" t="s">
        <v>4</v>
      </c>
      <c r="F10" s="8" t="s">
        <v>5</v>
      </c>
      <c r="G10" s="8" t="s">
        <v>15</v>
      </c>
      <c r="I10" s="37" t="s">
        <v>1</v>
      </c>
      <c r="J10" s="37" t="s">
        <v>2</v>
      </c>
      <c r="K10" s="4" t="s">
        <v>14</v>
      </c>
      <c r="L10" s="39" t="s">
        <v>4</v>
      </c>
      <c r="M10" s="8" t="s">
        <v>5</v>
      </c>
      <c r="N10" s="8" t="s">
        <v>15</v>
      </c>
      <c r="P10" s="37" t="s">
        <v>1</v>
      </c>
      <c r="Q10" s="37" t="s">
        <v>2</v>
      </c>
      <c r="R10" s="4" t="s">
        <v>14</v>
      </c>
      <c r="S10" s="39" t="s">
        <v>4</v>
      </c>
      <c r="T10" s="8" t="s">
        <v>5</v>
      </c>
      <c r="U10" s="8" t="s">
        <v>15</v>
      </c>
      <c r="W10" s="37" t="s">
        <v>1</v>
      </c>
      <c r="X10" s="37" t="s">
        <v>2</v>
      </c>
      <c r="Y10" s="4" t="s">
        <v>14</v>
      </c>
      <c r="Z10" s="39" t="s">
        <v>4</v>
      </c>
      <c r="AA10" s="8" t="s">
        <v>5</v>
      </c>
      <c r="AB10" s="8" t="s">
        <v>15</v>
      </c>
      <c r="AD10" s="37" t="s">
        <v>1</v>
      </c>
      <c r="AE10" s="37" t="s">
        <v>2</v>
      </c>
      <c r="AF10" s="4" t="s">
        <v>14</v>
      </c>
      <c r="AG10" s="39" t="s">
        <v>4</v>
      </c>
      <c r="AH10" s="8" t="s">
        <v>5</v>
      </c>
      <c r="AI10" s="8" t="s">
        <v>15</v>
      </c>
      <c r="AJ10" s="11"/>
      <c r="AK10" s="11"/>
      <c r="AL10" s="11"/>
      <c r="AM10" s="11"/>
      <c r="AN10" s="11"/>
      <c r="AO10" s="11"/>
      <c r="AP10" s="11"/>
      <c r="AQ10" s="11"/>
      <c r="AR10" s="11"/>
      <c r="AS10" s="11"/>
    </row>
    <row r="11" spans="2:45" ht="15" customHeight="1">
      <c r="B11" s="38"/>
      <c r="C11" s="38"/>
      <c r="D11" s="4" t="s">
        <v>12</v>
      </c>
      <c r="E11" s="40"/>
      <c r="F11" s="8" t="s">
        <v>25</v>
      </c>
      <c r="G11" s="8" t="s">
        <v>25</v>
      </c>
      <c r="I11" s="38"/>
      <c r="J11" s="38"/>
      <c r="K11" s="4" t="s">
        <v>12</v>
      </c>
      <c r="L11" s="40"/>
      <c r="M11" s="8" t="s">
        <v>25</v>
      </c>
      <c r="N11" s="8" t="s">
        <v>25</v>
      </c>
      <c r="P11" s="38"/>
      <c r="Q11" s="38"/>
      <c r="R11" s="4" t="s">
        <v>12</v>
      </c>
      <c r="S11" s="40"/>
      <c r="T11" s="8" t="s">
        <v>25</v>
      </c>
      <c r="U11" s="8" t="s">
        <v>25</v>
      </c>
      <c r="W11" s="38"/>
      <c r="X11" s="38"/>
      <c r="Y11" s="4" t="s">
        <v>12</v>
      </c>
      <c r="Z11" s="40"/>
      <c r="AA11" s="8" t="s">
        <v>13</v>
      </c>
      <c r="AB11" s="8" t="s">
        <v>13</v>
      </c>
      <c r="AD11" s="38"/>
      <c r="AE11" s="38"/>
      <c r="AF11" s="4" t="s">
        <v>12</v>
      </c>
      <c r="AG11" s="40"/>
      <c r="AH11" s="8" t="s">
        <v>13</v>
      </c>
      <c r="AI11" s="8" t="s">
        <v>13</v>
      </c>
      <c r="AJ11" s="11"/>
      <c r="AK11" s="11"/>
      <c r="AL11" s="11"/>
      <c r="AM11" s="11"/>
      <c r="AN11" s="11"/>
      <c r="AO11" s="11"/>
      <c r="AP11" s="11"/>
      <c r="AQ11" s="11"/>
      <c r="AR11" s="11"/>
      <c r="AS11" s="11"/>
    </row>
    <row r="12" spans="2:45">
      <c r="B12" s="1">
        <v>1</v>
      </c>
      <c r="C12" s="1">
        <v>15.5</v>
      </c>
      <c r="D12" s="1">
        <v>1536</v>
      </c>
      <c r="E12" s="2">
        <f t="shared" ref="E12:E21" si="0">$G$2/$G$4</f>
        <v>0.1078167115902965</v>
      </c>
      <c r="F12" s="2">
        <f t="shared" ref="F12:F21" si="1">D12*E12</f>
        <v>165.60646900269543</v>
      </c>
      <c r="G12" s="5">
        <f t="shared" ref="G12:G18" si="2">F12/C12</f>
        <v>10.684288322754544</v>
      </c>
      <c r="I12" s="1">
        <v>1</v>
      </c>
      <c r="J12" s="1">
        <v>11</v>
      </c>
      <c r="K12" s="1">
        <v>1536</v>
      </c>
      <c r="L12" s="2">
        <f t="shared" ref="L12:L21" si="3">$G$2/$G$4</f>
        <v>0.1078167115902965</v>
      </c>
      <c r="M12" s="2">
        <f t="shared" ref="M12:M21" si="4">K12*L12</f>
        <v>165.60646900269543</v>
      </c>
      <c r="N12" s="5">
        <f t="shared" ref="N12:N21" si="5">M12/J12</f>
        <v>15.055133545699585</v>
      </c>
      <c r="P12" s="1">
        <v>1</v>
      </c>
      <c r="Q12" s="1">
        <v>21</v>
      </c>
      <c r="R12" s="1">
        <v>1536</v>
      </c>
      <c r="S12" s="2">
        <f t="shared" ref="S12:S21" si="6">$G$2/$G$4</f>
        <v>0.1078167115902965</v>
      </c>
      <c r="T12" s="2">
        <f t="shared" ref="T12:T21" si="7">R12*S12</f>
        <v>165.60646900269543</v>
      </c>
      <c r="U12" s="5">
        <f t="shared" ref="U12:U21" si="8">T12/Q12</f>
        <v>7.8860223334616872</v>
      </c>
      <c r="W12" s="1">
        <v>1</v>
      </c>
      <c r="X12" s="1">
        <v>19</v>
      </c>
      <c r="Y12" s="1">
        <v>1536</v>
      </c>
      <c r="Z12" s="2">
        <f t="shared" ref="Z12:Z21" si="9">$G$2/$G$4</f>
        <v>0.1078167115902965</v>
      </c>
      <c r="AA12" s="2">
        <f t="shared" ref="AA12:AA21" si="10">Y12*Z12</f>
        <v>165.60646900269543</v>
      </c>
      <c r="AB12" s="5">
        <f t="shared" ref="AB12:AB21" si="11">AA12/X12</f>
        <v>8.7161299475102858</v>
      </c>
      <c r="AD12" s="1">
        <v>1</v>
      </c>
      <c r="AE12" s="1">
        <v>11</v>
      </c>
      <c r="AF12" s="1">
        <v>1536</v>
      </c>
      <c r="AG12" s="2">
        <f t="shared" ref="AG12:AG21" si="12">$G$2/$G$4</f>
        <v>0.1078167115902965</v>
      </c>
      <c r="AH12" s="2">
        <f t="shared" ref="AH12:AH21" si="13">AF12*AG12</f>
        <v>165.60646900269543</v>
      </c>
      <c r="AI12" s="5">
        <f t="shared" ref="AI12:AI21" si="14">AH12/AE12</f>
        <v>15.055133545699585</v>
      </c>
      <c r="AJ12" s="11"/>
      <c r="AK12" s="11"/>
      <c r="AL12" s="11"/>
      <c r="AM12" s="11"/>
      <c r="AN12" s="11"/>
      <c r="AO12" s="11"/>
      <c r="AP12" s="11"/>
      <c r="AQ12" s="11"/>
      <c r="AR12" s="11"/>
      <c r="AS12" s="11"/>
    </row>
    <row r="13" spans="2:45">
      <c r="B13" s="1">
        <v>2</v>
      </c>
      <c r="C13" s="1">
        <v>17.5</v>
      </c>
      <c r="D13" s="1">
        <v>1536</v>
      </c>
      <c r="E13" s="2">
        <f t="shared" si="0"/>
        <v>0.1078167115902965</v>
      </c>
      <c r="F13" s="2">
        <f t="shared" si="1"/>
        <v>165.60646900269543</v>
      </c>
      <c r="G13" s="5">
        <f t="shared" si="2"/>
        <v>9.4632268001540254</v>
      </c>
      <c r="I13" s="1">
        <v>2</v>
      </c>
      <c r="J13" s="1">
        <v>21</v>
      </c>
      <c r="K13" s="1">
        <v>1536</v>
      </c>
      <c r="L13" s="2">
        <f t="shared" si="3"/>
        <v>0.1078167115902965</v>
      </c>
      <c r="M13" s="2">
        <f t="shared" si="4"/>
        <v>165.60646900269543</v>
      </c>
      <c r="N13" s="5">
        <f t="shared" si="5"/>
        <v>7.8860223334616872</v>
      </c>
      <c r="P13" s="1">
        <v>2</v>
      </c>
      <c r="Q13" s="1">
        <v>12</v>
      </c>
      <c r="R13" s="1">
        <v>1536</v>
      </c>
      <c r="S13" s="2">
        <f t="shared" si="6"/>
        <v>0.1078167115902965</v>
      </c>
      <c r="T13" s="2">
        <f t="shared" si="7"/>
        <v>165.60646900269543</v>
      </c>
      <c r="U13" s="5">
        <f t="shared" si="8"/>
        <v>13.800539083557952</v>
      </c>
      <c r="W13" s="1">
        <v>2</v>
      </c>
      <c r="X13" s="1">
        <v>13</v>
      </c>
      <c r="Y13" s="1">
        <v>1536</v>
      </c>
      <c r="Z13" s="2">
        <f t="shared" si="9"/>
        <v>0.1078167115902965</v>
      </c>
      <c r="AA13" s="2">
        <f t="shared" si="10"/>
        <v>165.60646900269543</v>
      </c>
      <c r="AB13" s="5">
        <f t="shared" si="11"/>
        <v>12.738959154053495</v>
      </c>
      <c r="AD13" s="1">
        <v>2</v>
      </c>
      <c r="AE13" s="1">
        <v>19</v>
      </c>
      <c r="AF13" s="1">
        <v>1536</v>
      </c>
      <c r="AG13" s="2">
        <f t="shared" si="12"/>
        <v>0.1078167115902965</v>
      </c>
      <c r="AH13" s="2">
        <f t="shared" si="13"/>
        <v>165.60646900269543</v>
      </c>
      <c r="AI13" s="5">
        <f t="shared" si="14"/>
        <v>8.7161299475102858</v>
      </c>
      <c r="AJ13" s="11"/>
      <c r="AK13" s="11"/>
      <c r="AL13" s="11"/>
      <c r="AM13" s="11"/>
      <c r="AN13" s="11"/>
      <c r="AO13" s="11"/>
      <c r="AP13" s="11"/>
      <c r="AQ13" s="11"/>
      <c r="AR13" s="11"/>
      <c r="AS13" s="11"/>
    </row>
    <row r="14" spans="2:45">
      <c r="B14" s="1">
        <v>3</v>
      </c>
      <c r="C14" s="1">
        <v>17.5</v>
      </c>
      <c r="D14" s="1">
        <v>1536</v>
      </c>
      <c r="E14" s="2">
        <f t="shared" si="0"/>
        <v>0.1078167115902965</v>
      </c>
      <c r="F14" s="2">
        <f t="shared" si="1"/>
        <v>165.60646900269543</v>
      </c>
      <c r="G14" s="5">
        <f t="shared" si="2"/>
        <v>9.4632268001540254</v>
      </c>
      <c r="I14" s="1">
        <v>3</v>
      </c>
      <c r="J14" s="1">
        <v>16.5</v>
      </c>
      <c r="K14" s="1">
        <v>1536</v>
      </c>
      <c r="L14" s="2">
        <f t="shared" si="3"/>
        <v>0.1078167115902965</v>
      </c>
      <c r="M14" s="2">
        <f t="shared" si="4"/>
        <v>165.60646900269543</v>
      </c>
      <c r="N14" s="5">
        <f t="shared" si="5"/>
        <v>10.036755697133056</v>
      </c>
      <c r="P14" s="1">
        <v>3</v>
      </c>
      <c r="Q14" s="1">
        <v>18</v>
      </c>
      <c r="R14" s="1">
        <v>1536</v>
      </c>
      <c r="S14" s="2">
        <f t="shared" si="6"/>
        <v>0.1078167115902965</v>
      </c>
      <c r="T14" s="2">
        <f t="shared" si="7"/>
        <v>165.60646900269543</v>
      </c>
      <c r="U14" s="5">
        <f t="shared" si="8"/>
        <v>9.2003593890386348</v>
      </c>
      <c r="W14" s="1">
        <v>3</v>
      </c>
      <c r="X14" s="1">
        <v>15</v>
      </c>
      <c r="Y14" s="1">
        <v>1536</v>
      </c>
      <c r="Z14" s="2">
        <f t="shared" si="9"/>
        <v>0.1078167115902965</v>
      </c>
      <c r="AA14" s="2">
        <f t="shared" si="10"/>
        <v>165.60646900269543</v>
      </c>
      <c r="AB14" s="5">
        <f t="shared" si="11"/>
        <v>11.040431266846362</v>
      </c>
      <c r="AD14" s="1">
        <v>3</v>
      </c>
      <c r="AE14" s="1">
        <v>14.5</v>
      </c>
      <c r="AF14" s="1">
        <v>1536</v>
      </c>
      <c r="AG14" s="2">
        <f t="shared" si="12"/>
        <v>0.1078167115902965</v>
      </c>
      <c r="AH14" s="2">
        <f t="shared" si="13"/>
        <v>165.60646900269543</v>
      </c>
      <c r="AI14" s="5">
        <f t="shared" si="14"/>
        <v>11.42113579328934</v>
      </c>
      <c r="AJ14" s="11"/>
      <c r="AK14" s="11"/>
      <c r="AL14" s="11"/>
      <c r="AM14" s="11"/>
      <c r="AN14" s="11"/>
      <c r="AO14" s="11"/>
      <c r="AP14" s="11"/>
      <c r="AQ14" s="11"/>
      <c r="AR14" s="11"/>
      <c r="AS14" s="11"/>
    </row>
    <row r="15" spans="2:45">
      <c r="B15" s="1">
        <v>4</v>
      </c>
      <c r="C15" s="1">
        <v>18</v>
      </c>
      <c r="D15" s="1">
        <v>1536</v>
      </c>
      <c r="E15" s="2">
        <f t="shared" si="0"/>
        <v>0.1078167115902965</v>
      </c>
      <c r="F15" s="2">
        <f t="shared" si="1"/>
        <v>165.60646900269543</v>
      </c>
      <c r="G15" s="5">
        <f t="shared" si="2"/>
        <v>9.2003593890386348</v>
      </c>
      <c r="I15" s="1">
        <v>4</v>
      </c>
      <c r="J15" s="1">
        <v>9</v>
      </c>
      <c r="K15" s="1">
        <v>1536</v>
      </c>
      <c r="L15" s="2">
        <f t="shared" si="3"/>
        <v>0.1078167115902965</v>
      </c>
      <c r="M15" s="2">
        <f t="shared" si="4"/>
        <v>165.60646900269543</v>
      </c>
      <c r="N15" s="5">
        <f t="shared" si="5"/>
        <v>18.40071877807727</v>
      </c>
      <c r="P15" s="1">
        <v>4</v>
      </c>
      <c r="Q15" s="1">
        <v>14</v>
      </c>
      <c r="R15" s="1">
        <v>1536</v>
      </c>
      <c r="S15" s="2">
        <f t="shared" si="6"/>
        <v>0.1078167115902965</v>
      </c>
      <c r="T15" s="2">
        <f t="shared" si="7"/>
        <v>165.60646900269543</v>
      </c>
      <c r="U15" s="5">
        <f t="shared" si="8"/>
        <v>11.829033500192532</v>
      </c>
      <c r="W15" s="1">
        <v>4</v>
      </c>
      <c r="X15" s="1">
        <v>14</v>
      </c>
      <c r="Y15" s="1">
        <v>1536</v>
      </c>
      <c r="Z15" s="2">
        <f t="shared" si="9"/>
        <v>0.1078167115902965</v>
      </c>
      <c r="AA15" s="2">
        <f t="shared" si="10"/>
        <v>165.60646900269543</v>
      </c>
      <c r="AB15" s="5">
        <f t="shared" si="11"/>
        <v>11.829033500192532</v>
      </c>
      <c r="AD15" s="1">
        <v>4</v>
      </c>
      <c r="AE15" s="1">
        <v>11</v>
      </c>
      <c r="AF15" s="1">
        <v>1536</v>
      </c>
      <c r="AG15" s="2">
        <f t="shared" si="12"/>
        <v>0.1078167115902965</v>
      </c>
      <c r="AH15" s="2">
        <f t="shared" si="13"/>
        <v>165.60646900269543</v>
      </c>
      <c r="AI15" s="5">
        <f t="shared" si="14"/>
        <v>15.055133545699585</v>
      </c>
      <c r="AJ15" s="11"/>
      <c r="AK15" s="11"/>
      <c r="AL15" s="11"/>
      <c r="AM15" s="11"/>
      <c r="AN15" s="11"/>
      <c r="AO15" s="11"/>
      <c r="AP15" s="11"/>
      <c r="AQ15" s="11"/>
      <c r="AR15" s="11"/>
      <c r="AS15" s="11"/>
    </row>
    <row r="16" spans="2:45">
      <c r="B16" s="1">
        <v>5</v>
      </c>
      <c r="C16" s="1">
        <v>12.5</v>
      </c>
      <c r="D16" s="1">
        <v>1536</v>
      </c>
      <c r="E16" s="2">
        <f t="shared" si="0"/>
        <v>0.1078167115902965</v>
      </c>
      <c r="F16" s="2">
        <f t="shared" si="1"/>
        <v>165.60646900269543</v>
      </c>
      <c r="G16" s="5">
        <f t="shared" si="2"/>
        <v>13.248517520215636</v>
      </c>
      <c r="I16" s="1">
        <v>5</v>
      </c>
      <c r="J16" s="1">
        <v>7</v>
      </c>
      <c r="K16" s="1">
        <v>1536</v>
      </c>
      <c r="L16" s="2">
        <f t="shared" si="3"/>
        <v>0.1078167115902965</v>
      </c>
      <c r="M16" s="2">
        <f t="shared" si="4"/>
        <v>165.60646900269543</v>
      </c>
      <c r="N16" s="5">
        <f t="shared" si="5"/>
        <v>23.658067000385063</v>
      </c>
      <c r="P16" s="1">
        <v>5</v>
      </c>
      <c r="Q16" s="1">
        <v>9</v>
      </c>
      <c r="R16" s="1">
        <v>1536</v>
      </c>
      <c r="S16" s="2">
        <f t="shared" si="6"/>
        <v>0.1078167115902965</v>
      </c>
      <c r="T16" s="2">
        <f t="shared" si="7"/>
        <v>165.60646900269543</v>
      </c>
      <c r="U16" s="5">
        <f t="shared" si="8"/>
        <v>18.40071877807727</v>
      </c>
      <c r="W16" s="1">
        <v>5</v>
      </c>
      <c r="X16" s="1">
        <v>17</v>
      </c>
      <c r="Y16" s="1">
        <v>1536</v>
      </c>
      <c r="Z16" s="2">
        <f t="shared" si="9"/>
        <v>0.1078167115902965</v>
      </c>
      <c r="AA16" s="2">
        <f t="shared" si="10"/>
        <v>165.60646900269543</v>
      </c>
      <c r="AB16" s="5">
        <f t="shared" si="11"/>
        <v>9.7415570001585543</v>
      </c>
      <c r="AD16" s="1">
        <v>5</v>
      </c>
      <c r="AE16" s="1">
        <v>8</v>
      </c>
      <c r="AF16" s="1">
        <v>1536</v>
      </c>
      <c r="AG16" s="2">
        <f t="shared" si="12"/>
        <v>0.1078167115902965</v>
      </c>
      <c r="AH16" s="2">
        <f t="shared" si="13"/>
        <v>165.60646900269543</v>
      </c>
      <c r="AI16" s="5">
        <f t="shared" si="14"/>
        <v>20.700808625336929</v>
      </c>
      <c r="AJ16" s="11"/>
      <c r="AK16" s="11"/>
      <c r="AL16" s="11"/>
      <c r="AM16" s="11"/>
      <c r="AN16" s="11"/>
      <c r="AO16" s="11"/>
      <c r="AP16" s="11"/>
      <c r="AQ16" s="11"/>
      <c r="AR16" s="11"/>
      <c r="AS16" s="11"/>
    </row>
    <row r="17" spans="2:45">
      <c r="B17" s="1">
        <v>6</v>
      </c>
      <c r="C17" s="1">
        <v>22</v>
      </c>
      <c r="D17" s="1">
        <v>1536</v>
      </c>
      <c r="E17" s="2">
        <f t="shared" si="0"/>
        <v>0.1078167115902965</v>
      </c>
      <c r="F17" s="2">
        <f t="shared" si="1"/>
        <v>165.60646900269543</v>
      </c>
      <c r="G17" s="5">
        <f t="shared" si="2"/>
        <v>7.5275667728497924</v>
      </c>
      <c r="I17" s="1">
        <v>6</v>
      </c>
      <c r="J17" s="1">
        <v>14.5</v>
      </c>
      <c r="K17" s="1">
        <v>1536</v>
      </c>
      <c r="L17" s="2">
        <f t="shared" si="3"/>
        <v>0.1078167115902965</v>
      </c>
      <c r="M17" s="2">
        <f t="shared" si="4"/>
        <v>165.60646900269543</v>
      </c>
      <c r="N17" s="5">
        <f t="shared" si="5"/>
        <v>11.42113579328934</v>
      </c>
      <c r="P17" s="1">
        <v>6</v>
      </c>
      <c r="Q17" s="1">
        <v>13.5</v>
      </c>
      <c r="R17" s="1">
        <v>1536</v>
      </c>
      <c r="S17" s="2">
        <f t="shared" si="6"/>
        <v>0.1078167115902965</v>
      </c>
      <c r="T17" s="2">
        <f t="shared" si="7"/>
        <v>165.60646900269543</v>
      </c>
      <c r="U17" s="5">
        <f t="shared" si="8"/>
        <v>12.267145852051513</v>
      </c>
      <c r="W17" s="1">
        <v>6</v>
      </c>
      <c r="X17" s="1">
        <v>13</v>
      </c>
      <c r="Y17" s="1">
        <v>1536</v>
      </c>
      <c r="Z17" s="2">
        <f t="shared" si="9"/>
        <v>0.1078167115902965</v>
      </c>
      <c r="AA17" s="2">
        <f t="shared" si="10"/>
        <v>165.60646900269543</v>
      </c>
      <c r="AB17" s="5">
        <f t="shared" si="11"/>
        <v>12.738959154053495</v>
      </c>
      <c r="AD17" s="1">
        <v>6</v>
      </c>
      <c r="AE17" s="1">
        <v>12</v>
      </c>
      <c r="AF17" s="1">
        <v>1536</v>
      </c>
      <c r="AG17" s="2">
        <f t="shared" si="12"/>
        <v>0.1078167115902965</v>
      </c>
      <c r="AH17" s="2">
        <f t="shared" si="13"/>
        <v>165.60646900269543</v>
      </c>
      <c r="AI17" s="5">
        <f t="shared" si="14"/>
        <v>13.800539083557952</v>
      </c>
      <c r="AJ17" s="11"/>
      <c r="AK17" s="11"/>
      <c r="AL17" s="11"/>
      <c r="AM17" s="11"/>
      <c r="AN17" s="11"/>
      <c r="AO17" s="11"/>
      <c r="AP17" s="11"/>
      <c r="AQ17" s="11"/>
      <c r="AR17" s="11"/>
      <c r="AS17" s="11"/>
    </row>
    <row r="18" spans="2:45">
      <c r="B18" s="1">
        <v>7</v>
      </c>
      <c r="C18" s="1">
        <v>12</v>
      </c>
      <c r="D18" s="1">
        <v>1536</v>
      </c>
      <c r="E18" s="2">
        <f t="shared" si="0"/>
        <v>0.1078167115902965</v>
      </c>
      <c r="F18" s="2">
        <f t="shared" si="1"/>
        <v>165.60646900269543</v>
      </c>
      <c r="G18" s="5">
        <f t="shared" si="2"/>
        <v>13.800539083557952</v>
      </c>
      <c r="I18" s="1">
        <v>7</v>
      </c>
      <c r="J18" s="1">
        <v>15.5</v>
      </c>
      <c r="K18" s="1">
        <v>1536</v>
      </c>
      <c r="L18" s="2">
        <f t="shared" si="3"/>
        <v>0.1078167115902965</v>
      </c>
      <c r="M18" s="2">
        <f t="shared" si="4"/>
        <v>165.60646900269543</v>
      </c>
      <c r="N18" s="5">
        <f t="shared" si="5"/>
        <v>10.684288322754544</v>
      </c>
      <c r="P18" s="1">
        <v>7</v>
      </c>
      <c r="Q18" s="1">
        <v>11</v>
      </c>
      <c r="R18" s="1">
        <v>1536</v>
      </c>
      <c r="S18" s="2">
        <f t="shared" si="6"/>
        <v>0.1078167115902965</v>
      </c>
      <c r="T18" s="2">
        <f t="shared" si="7"/>
        <v>165.60646900269543</v>
      </c>
      <c r="U18" s="5">
        <f t="shared" si="8"/>
        <v>15.055133545699585</v>
      </c>
      <c r="W18" s="1">
        <v>7</v>
      </c>
      <c r="X18" s="1">
        <v>14</v>
      </c>
      <c r="Y18" s="1">
        <v>1536</v>
      </c>
      <c r="Z18" s="2">
        <f t="shared" si="9"/>
        <v>0.1078167115902965</v>
      </c>
      <c r="AA18" s="2">
        <f t="shared" si="10"/>
        <v>165.60646900269543</v>
      </c>
      <c r="AB18" s="5">
        <f t="shared" si="11"/>
        <v>11.829033500192532</v>
      </c>
      <c r="AD18" s="1">
        <v>7</v>
      </c>
      <c r="AE18" s="1">
        <v>12.5</v>
      </c>
      <c r="AF18" s="1">
        <v>1536</v>
      </c>
      <c r="AG18" s="2">
        <f t="shared" si="12"/>
        <v>0.1078167115902965</v>
      </c>
      <c r="AH18" s="2">
        <f t="shared" si="13"/>
        <v>165.60646900269543</v>
      </c>
      <c r="AI18" s="5">
        <f t="shared" si="14"/>
        <v>13.248517520215636</v>
      </c>
      <c r="AJ18" s="11"/>
      <c r="AK18" s="11"/>
      <c r="AL18" s="11"/>
      <c r="AM18" s="11"/>
      <c r="AN18" s="11"/>
      <c r="AO18" s="11"/>
      <c r="AP18" s="11"/>
      <c r="AQ18" s="11"/>
      <c r="AR18" s="11"/>
      <c r="AS18" s="11"/>
    </row>
    <row r="19" spans="2:45">
      <c r="B19" s="1">
        <v>8</v>
      </c>
      <c r="C19" s="1">
        <v>11</v>
      </c>
      <c r="D19" s="1">
        <v>1536</v>
      </c>
      <c r="E19" s="2">
        <f t="shared" si="0"/>
        <v>0.1078167115902965</v>
      </c>
      <c r="F19" s="2">
        <f t="shared" si="1"/>
        <v>165.60646900269543</v>
      </c>
      <c r="G19" s="5">
        <f t="shared" ref="G19:G21" si="15">F19/C19</f>
        <v>15.055133545699585</v>
      </c>
      <c r="I19" s="1">
        <v>8</v>
      </c>
      <c r="J19" s="1">
        <v>15.5</v>
      </c>
      <c r="K19" s="1">
        <v>1536</v>
      </c>
      <c r="L19" s="2">
        <f t="shared" si="3"/>
        <v>0.1078167115902965</v>
      </c>
      <c r="M19" s="2">
        <f t="shared" si="4"/>
        <v>165.60646900269543</v>
      </c>
      <c r="N19" s="5">
        <f t="shared" si="5"/>
        <v>10.684288322754544</v>
      </c>
      <c r="P19" s="1">
        <v>8</v>
      </c>
      <c r="Q19" s="1">
        <v>13.5</v>
      </c>
      <c r="R19" s="1">
        <v>1536</v>
      </c>
      <c r="S19" s="2">
        <f t="shared" si="6"/>
        <v>0.1078167115902965</v>
      </c>
      <c r="T19" s="2">
        <f t="shared" si="7"/>
        <v>165.60646900269543</v>
      </c>
      <c r="U19" s="5">
        <f t="shared" si="8"/>
        <v>12.267145852051513</v>
      </c>
      <c r="W19" s="1">
        <v>8</v>
      </c>
      <c r="X19" s="1">
        <v>10.5</v>
      </c>
      <c r="Y19" s="1">
        <v>1536</v>
      </c>
      <c r="Z19" s="2">
        <f t="shared" si="9"/>
        <v>0.1078167115902965</v>
      </c>
      <c r="AA19" s="2">
        <f t="shared" si="10"/>
        <v>165.60646900269543</v>
      </c>
      <c r="AB19" s="5">
        <f t="shared" si="11"/>
        <v>15.772044666923374</v>
      </c>
      <c r="AD19" s="1">
        <v>8</v>
      </c>
      <c r="AE19" s="1">
        <v>13</v>
      </c>
      <c r="AF19" s="1">
        <v>1536</v>
      </c>
      <c r="AG19" s="2">
        <f t="shared" si="12"/>
        <v>0.1078167115902965</v>
      </c>
      <c r="AH19" s="2">
        <f t="shared" si="13"/>
        <v>165.60646900269543</v>
      </c>
      <c r="AI19" s="5">
        <f t="shared" si="14"/>
        <v>12.738959154053495</v>
      </c>
      <c r="AJ19" s="11"/>
      <c r="AK19" s="11"/>
      <c r="AL19" s="11"/>
      <c r="AM19" s="11"/>
      <c r="AN19" s="11"/>
      <c r="AO19" s="11"/>
      <c r="AP19" s="11"/>
      <c r="AQ19" s="11"/>
      <c r="AR19" s="11"/>
      <c r="AS19" s="11"/>
    </row>
    <row r="20" spans="2:45">
      <c r="B20" s="1">
        <v>9</v>
      </c>
      <c r="C20" s="1">
        <v>17</v>
      </c>
      <c r="D20" s="1">
        <v>1536</v>
      </c>
      <c r="E20" s="2">
        <f t="shared" si="0"/>
        <v>0.1078167115902965</v>
      </c>
      <c r="F20" s="2">
        <f t="shared" si="1"/>
        <v>165.60646900269543</v>
      </c>
      <c r="G20" s="5">
        <f t="shared" si="15"/>
        <v>9.7415570001585543</v>
      </c>
      <c r="I20" s="1">
        <v>9</v>
      </c>
      <c r="J20" s="1">
        <v>13.5</v>
      </c>
      <c r="K20" s="1">
        <v>1536</v>
      </c>
      <c r="L20" s="2">
        <f t="shared" si="3"/>
        <v>0.1078167115902965</v>
      </c>
      <c r="M20" s="2">
        <f t="shared" si="4"/>
        <v>165.60646900269543</v>
      </c>
      <c r="N20" s="5">
        <f t="shared" si="5"/>
        <v>12.267145852051513</v>
      </c>
      <c r="P20" s="1">
        <v>9</v>
      </c>
      <c r="Q20" s="1">
        <v>15</v>
      </c>
      <c r="R20" s="1">
        <v>1536</v>
      </c>
      <c r="S20" s="2">
        <f t="shared" si="6"/>
        <v>0.1078167115902965</v>
      </c>
      <c r="T20" s="2">
        <f t="shared" si="7"/>
        <v>165.60646900269543</v>
      </c>
      <c r="U20" s="5">
        <f t="shared" si="8"/>
        <v>11.040431266846362</v>
      </c>
      <c r="W20" s="1">
        <v>9</v>
      </c>
      <c r="X20" s="1">
        <v>19.5</v>
      </c>
      <c r="Y20" s="1">
        <v>1536</v>
      </c>
      <c r="Z20" s="2">
        <f t="shared" si="9"/>
        <v>0.1078167115902965</v>
      </c>
      <c r="AA20" s="2">
        <f t="shared" si="10"/>
        <v>165.60646900269543</v>
      </c>
      <c r="AB20" s="5">
        <f t="shared" si="11"/>
        <v>8.4926394360356632</v>
      </c>
      <c r="AD20" s="1">
        <v>9</v>
      </c>
      <c r="AE20" s="1">
        <v>16</v>
      </c>
      <c r="AF20" s="1">
        <v>1536</v>
      </c>
      <c r="AG20" s="2">
        <f t="shared" si="12"/>
        <v>0.1078167115902965</v>
      </c>
      <c r="AH20" s="2">
        <f t="shared" si="13"/>
        <v>165.60646900269543</v>
      </c>
      <c r="AI20" s="5">
        <f t="shared" si="14"/>
        <v>10.350404312668465</v>
      </c>
      <c r="AJ20" s="11"/>
      <c r="AK20" s="11"/>
      <c r="AL20" s="11"/>
      <c r="AM20" s="11"/>
      <c r="AN20" s="11"/>
      <c r="AO20" s="11"/>
      <c r="AP20" s="11"/>
      <c r="AQ20" s="11"/>
      <c r="AR20" s="11"/>
      <c r="AS20" s="11"/>
    </row>
    <row r="21" spans="2:45">
      <c r="B21" s="1">
        <v>10</v>
      </c>
      <c r="C21" s="1">
        <v>14</v>
      </c>
      <c r="D21" s="1">
        <v>1536</v>
      </c>
      <c r="E21" s="2">
        <f t="shared" si="0"/>
        <v>0.1078167115902965</v>
      </c>
      <c r="F21" s="2">
        <f t="shared" si="1"/>
        <v>165.60646900269543</v>
      </c>
      <c r="G21" s="5">
        <f t="shared" si="15"/>
        <v>11.829033500192532</v>
      </c>
      <c r="I21" s="1">
        <v>10</v>
      </c>
      <c r="J21" s="1">
        <v>9.5</v>
      </c>
      <c r="K21" s="1">
        <v>1536</v>
      </c>
      <c r="L21" s="2">
        <f t="shared" si="3"/>
        <v>0.1078167115902965</v>
      </c>
      <c r="M21" s="2">
        <f t="shared" si="4"/>
        <v>165.60646900269543</v>
      </c>
      <c r="N21" s="5">
        <f t="shared" si="5"/>
        <v>17.432259895020572</v>
      </c>
      <c r="P21" s="1">
        <v>10</v>
      </c>
      <c r="Q21" s="1">
        <v>14</v>
      </c>
      <c r="R21" s="1">
        <v>1536</v>
      </c>
      <c r="S21" s="2">
        <f t="shared" si="6"/>
        <v>0.1078167115902965</v>
      </c>
      <c r="T21" s="2">
        <f t="shared" si="7"/>
        <v>165.60646900269543</v>
      </c>
      <c r="U21" s="5">
        <f t="shared" si="8"/>
        <v>11.829033500192532</v>
      </c>
      <c r="W21" s="1">
        <v>10</v>
      </c>
      <c r="X21" s="1">
        <v>15</v>
      </c>
      <c r="Y21" s="1">
        <v>1536</v>
      </c>
      <c r="Z21" s="2">
        <f t="shared" si="9"/>
        <v>0.1078167115902965</v>
      </c>
      <c r="AA21" s="2">
        <f t="shared" si="10"/>
        <v>165.60646900269543</v>
      </c>
      <c r="AB21" s="5">
        <f t="shared" si="11"/>
        <v>11.040431266846362</v>
      </c>
      <c r="AD21" s="1">
        <v>10</v>
      </c>
      <c r="AE21" s="1">
        <v>14</v>
      </c>
      <c r="AF21" s="1">
        <v>1536</v>
      </c>
      <c r="AG21" s="2">
        <f t="shared" si="12"/>
        <v>0.1078167115902965</v>
      </c>
      <c r="AH21" s="2">
        <f t="shared" si="13"/>
        <v>165.60646900269543</v>
      </c>
      <c r="AI21" s="5">
        <f t="shared" si="14"/>
        <v>11.829033500192532</v>
      </c>
      <c r="AJ21" s="11"/>
      <c r="AK21" s="11"/>
      <c r="AL21" s="11"/>
      <c r="AM21" s="11"/>
      <c r="AN21" s="11"/>
      <c r="AO21" s="11"/>
      <c r="AP21" s="11"/>
      <c r="AQ21" s="11"/>
      <c r="AR21" s="11"/>
      <c r="AS21" s="11"/>
    </row>
    <row r="22" spans="2:45">
      <c r="C22" s="15"/>
      <c r="AJ22" s="11"/>
      <c r="AK22" s="11"/>
      <c r="AL22" s="11"/>
      <c r="AM22" s="11"/>
      <c r="AN22" s="11"/>
      <c r="AO22" s="11"/>
      <c r="AP22" s="11"/>
      <c r="AQ22" s="11"/>
      <c r="AR22" s="11"/>
      <c r="AS22" s="11"/>
    </row>
    <row r="23" spans="2:45">
      <c r="AJ23" s="11"/>
      <c r="AK23" s="11"/>
      <c r="AL23" s="11"/>
      <c r="AM23" s="11"/>
      <c r="AN23" s="11"/>
      <c r="AO23" s="11"/>
      <c r="AP23" s="11"/>
      <c r="AQ23" s="11"/>
      <c r="AR23" s="11"/>
      <c r="AS23" s="11"/>
    </row>
    <row r="24" spans="2:45">
      <c r="B24" s="41" t="s">
        <v>10</v>
      </c>
      <c r="C24" s="41"/>
      <c r="D24" s="41"/>
      <c r="E24" s="41"/>
      <c r="F24" s="41"/>
      <c r="G24" s="41"/>
      <c r="I24" s="41" t="s">
        <v>10</v>
      </c>
      <c r="J24" s="41"/>
      <c r="K24" s="41"/>
      <c r="L24" s="41"/>
      <c r="M24" s="41"/>
      <c r="N24" s="41"/>
      <c r="P24" s="41" t="s">
        <v>10</v>
      </c>
      <c r="Q24" s="41"/>
      <c r="R24" s="41"/>
      <c r="S24" s="41"/>
      <c r="T24" s="41"/>
      <c r="U24" s="41"/>
      <c r="W24" s="41" t="s">
        <v>10</v>
      </c>
      <c r="X24" s="41"/>
      <c r="Y24" s="41"/>
      <c r="Z24" s="41"/>
      <c r="AA24" s="41"/>
      <c r="AB24" s="41"/>
      <c r="AD24" s="41" t="s">
        <v>10</v>
      </c>
      <c r="AE24" s="41"/>
      <c r="AF24" s="41"/>
      <c r="AG24" s="41"/>
      <c r="AH24" s="41"/>
      <c r="AI24" s="41"/>
      <c r="AJ24" s="11"/>
      <c r="AK24" s="11"/>
      <c r="AL24" s="11"/>
      <c r="AM24" s="11"/>
      <c r="AN24" s="11"/>
      <c r="AO24" s="11"/>
      <c r="AP24" s="11"/>
      <c r="AQ24" s="11"/>
      <c r="AR24" s="11"/>
      <c r="AS24" s="11"/>
    </row>
    <row r="25" spans="2:45" ht="15.75" customHeight="1">
      <c r="B25" s="37" t="s">
        <v>1</v>
      </c>
      <c r="C25" s="37" t="s">
        <v>2</v>
      </c>
      <c r="D25" s="4" t="s">
        <v>3</v>
      </c>
      <c r="E25" s="37" t="s">
        <v>4</v>
      </c>
      <c r="F25" s="4" t="s">
        <v>5</v>
      </c>
      <c r="G25" s="4" t="s">
        <v>15</v>
      </c>
      <c r="I25" s="37" t="s">
        <v>1</v>
      </c>
      <c r="J25" s="37" t="s">
        <v>2</v>
      </c>
      <c r="K25" s="4" t="s">
        <v>3</v>
      </c>
      <c r="L25" s="37" t="s">
        <v>4</v>
      </c>
      <c r="M25" s="4" t="s">
        <v>5</v>
      </c>
      <c r="N25" s="4" t="s">
        <v>15</v>
      </c>
      <c r="P25" s="37" t="s">
        <v>1</v>
      </c>
      <c r="Q25" s="37" t="s">
        <v>2</v>
      </c>
      <c r="R25" s="4" t="s">
        <v>3</v>
      </c>
      <c r="S25" s="37" t="s">
        <v>4</v>
      </c>
      <c r="T25" s="4" t="s">
        <v>5</v>
      </c>
      <c r="U25" s="4" t="s">
        <v>15</v>
      </c>
      <c r="W25" s="37" t="s">
        <v>1</v>
      </c>
      <c r="X25" s="37" t="s">
        <v>2</v>
      </c>
      <c r="Y25" s="4" t="s">
        <v>3</v>
      </c>
      <c r="Z25" s="37" t="s">
        <v>4</v>
      </c>
      <c r="AA25" s="4" t="s">
        <v>5</v>
      </c>
      <c r="AB25" s="4" t="s">
        <v>15</v>
      </c>
      <c r="AD25" s="37" t="s">
        <v>1</v>
      </c>
      <c r="AE25" s="37" t="s">
        <v>2</v>
      </c>
      <c r="AF25" s="4" t="s">
        <v>3</v>
      </c>
      <c r="AG25" s="37" t="s">
        <v>4</v>
      </c>
      <c r="AH25" s="4" t="s">
        <v>5</v>
      </c>
      <c r="AI25" s="4" t="s">
        <v>15</v>
      </c>
      <c r="AJ25" s="11"/>
      <c r="AK25" s="11"/>
      <c r="AL25" s="11"/>
      <c r="AM25" s="11"/>
      <c r="AN25" s="11"/>
      <c r="AO25" s="11"/>
      <c r="AP25" s="11"/>
      <c r="AQ25" s="11"/>
      <c r="AR25" s="11"/>
      <c r="AS25" s="11"/>
    </row>
    <row r="26" spans="2:45" ht="15" customHeight="1">
      <c r="B26" s="38"/>
      <c r="C26" s="38"/>
      <c r="D26" s="4" t="s">
        <v>12</v>
      </c>
      <c r="E26" s="38"/>
      <c r="F26" s="8" t="s">
        <v>25</v>
      </c>
      <c r="G26" s="8" t="s">
        <v>25</v>
      </c>
      <c r="I26" s="38"/>
      <c r="J26" s="38"/>
      <c r="K26" s="4" t="s">
        <v>12</v>
      </c>
      <c r="L26" s="38"/>
      <c r="M26" s="8" t="s">
        <v>25</v>
      </c>
      <c r="N26" s="8" t="s">
        <v>25</v>
      </c>
      <c r="P26" s="38"/>
      <c r="Q26" s="38"/>
      <c r="R26" s="4" t="s">
        <v>12</v>
      </c>
      <c r="S26" s="38"/>
      <c r="T26" s="8" t="s">
        <v>25</v>
      </c>
      <c r="U26" s="8" t="s">
        <v>25</v>
      </c>
      <c r="W26" s="38"/>
      <c r="X26" s="38"/>
      <c r="Y26" s="4" t="s">
        <v>12</v>
      </c>
      <c r="Z26" s="38"/>
      <c r="AA26" s="4" t="s">
        <v>13</v>
      </c>
      <c r="AB26" s="4" t="s">
        <v>13</v>
      </c>
      <c r="AD26" s="38"/>
      <c r="AE26" s="38"/>
      <c r="AF26" s="4" t="s">
        <v>12</v>
      </c>
      <c r="AG26" s="38"/>
      <c r="AH26" s="4" t="s">
        <v>13</v>
      </c>
      <c r="AI26" s="4" t="s">
        <v>13</v>
      </c>
      <c r="AJ26" s="11"/>
      <c r="AK26" s="11"/>
      <c r="AL26" s="11"/>
      <c r="AM26" s="11"/>
      <c r="AN26" s="11"/>
      <c r="AO26" s="11"/>
      <c r="AP26" s="11"/>
      <c r="AQ26" s="11"/>
      <c r="AR26" s="11"/>
      <c r="AS26" s="11"/>
    </row>
    <row r="27" spans="2:45">
      <c r="B27" s="1">
        <v>1</v>
      </c>
      <c r="C27" s="1">
        <v>27.5</v>
      </c>
      <c r="D27" s="1">
        <v>2048</v>
      </c>
      <c r="E27" s="2">
        <f t="shared" ref="E27:E33" si="16">$G$2/$G$4</f>
        <v>0.1078167115902965</v>
      </c>
      <c r="F27" s="2">
        <f t="shared" ref="F27:F33" si="17">D27*E27</f>
        <v>220.80862533692724</v>
      </c>
      <c r="G27" s="5">
        <f t="shared" ref="G27:G33" si="18">F27/C27</f>
        <v>8.0294045577064441</v>
      </c>
      <c r="I27" s="1">
        <v>1</v>
      </c>
      <c r="J27" s="1">
        <v>18.5</v>
      </c>
      <c r="K27" s="1">
        <v>2048</v>
      </c>
      <c r="L27" s="2">
        <f t="shared" ref="L27:L34" si="19">$G$2/$G$4</f>
        <v>0.1078167115902965</v>
      </c>
      <c r="M27" s="2">
        <f t="shared" ref="M27:M34" si="20">K27*L27</f>
        <v>220.80862533692724</v>
      </c>
      <c r="N27" s="5">
        <f t="shared" ref="N27:N34" si="21">M27/J27</f>
        <v>11.935601369563635</v>
      </c>
      <c r="P27" s="1">
        <v>1</v>
      </c>
      <c r="Q27" s="1">
        <v>20</v>
      </c>
      <c r="R27" s="1">
        <v>2048</v>
      </c>
      <c r="S27" s="2">
        <f t="shared" ref="S27:S33" si="22">$G$2/$G$4</f>
        <v>0.1078167115902965</v>
      </c>
      <c r="T27" s="2">
        <f t="shared" ref="T27:T33" si="23">R27*S27</f>
        <v>220.80862533692724</v>
      </c>
      <c r="U27" s="5">
        <f t="shared" ref="U27:U33" si="24">T27/Q27</f>
        <v>11.040431266846362</v>
      </c>
      <c r="W27" s="1">
        <v>1</v>
      </c>
      <c r="X27" s="1">
        <v>23</v>
      </c>
      <c r="Y27" s="1">
        <v>2048</v>
      </c>
      <c r="Z27" s="2">
        <f t="shared" ref="Z27:Z33" si="25">$G$2/$G$4</f>
        <v>0.1078167115902965</v>
      </c>
      <c r="AA27" s="2">
        <f t="shared" ref="AA27:AA33" si="26">Y27*Z27</f>
        <v>220.80862533692724</v>
      </c>
      <c r="AB27" s="5">
        <f t="shared" ref="AB27:AB33" si="27">AA27/X27</f>
        <v>9.6003750146490106</v>
      </c>
      <c r="AD27" s="1">
        <v>1</v>
      </c>
      <c r="AE27" s="1">
        <v>20</v>
      </c>
      <c r="AF27" s="1">
        <v>2048</v>
      </c>
      <c r="AG27" s="2">
        <f t="shared" ref="AG27:AG33" si="28">$G$2/$G$4</f>
        <v>0.1078167115902965</v>
      </c>
      <c r="AH27" s="2">
        <f t="shared" ref="AH27:AH33" si="29">AF27*AG27</f>
        <v>220.80862533692724</v>
      </c>
      <c r="AI27" s="5">
        <f t="shared" ref="AI27:AI33" si="30">AH27/AE27</f>
        <v>11.040431266846362</v>
      </c>
      <c r="AJ27" s="11"/>
      <c r="AK27" s="11"/>
      <c r="AL27" s="11"/>
      <c r="AM27" s="11"/>
      <c r="AN27" s="11"/>
      <c r="AO27" s="11"/>
      <c r="AP27" s="11"/>
      <c r="AQ27" s="11"/>
      <c r="AR27" s="11"/>
      <c r="AS27" s="11"/>
    </row>
    <row r="28" spans="2:45">
      <c r="B28" s="1">
        <v>2</v>
      </c>
      <c r="C28" s="1">
        <v>20</v>
      </c>
      <c r="D28" s="1">
        <v>2048</v>
      </c>
      <c r="E28" s="2">
        <f t="shared" si="16"/>
        <v>0.1078167115902965</v>
      </c>
      <c r="F28" s="2">
        <f t="shared" si="17"/>
        <v>220.80862533692724</v>
      </c>
      <c r="G28" s="5">
        <f t="shared" si="18"/>
        <v>11.040431266846362</v>
      </c>
      <c r="I28" s="1">
        <v>2</v>
      </c>
      <c r="J28" s="1">
        <v>25</v>
      </c>
      <c r="K28" s="1">
        <v>2048</v>
      </c>
      <c r="L28" s="2">
        <f t="shared" si="19"/>
        <v>0.1078167115902965</v>
      </c>
      <c r="M28" s="2">
        <f t="shared" si="20"/>
        <v>220.80862533692724</v>
      </c>
      <c r="N28" s="5">
        <f t="shared" si="21"/>
        <v>8.8323450134770898</v>
      </c>
      <c r="P28" s="1">
        <v>2</v>
      </c>
      <c r="Q28" s="1">
        <v>21</v>
      </c>
      <c r="R28" s="1">
        <v>2048</v>
      </c>
      <c r="S28" s="2">
        <f t="shared" si="22"/>
        <v>0.1078167115902965</v>
      </c>
      <c r="T28" s="2">
        <f t="shared" si="23"/>
        <v>220.80862533692724</v>
      </c>
      <c r="U28" s="5">
        <f t="shared" si="24"/>
        <v>10.514696444615582</v>
      </c>
      <c r="W28" s="1">
        <v>2</v>
      </c>
      <c r="X28" s="1">
        <v>25.5</v>
      </c>
      <c r="Y28" s="1">
        <v>2048</v>
      </c>
      <c r="Z28" s="2">
        <f t="shared" si="25"/>
        <v>0.1078167115902965</v>
      </c>
      <c r="AA28" s="2">
        <f t="shared" si="26"/>
        <v>220.80862533692724</v>
      </c>
      <c r="AB28" s="5">
        <f t="shared" si="27"/>
        <v>8.6591617779187153</v>
      </c>
      <c r="AD28" s="1">
        <v>2</v>
      </c>
      <c r="AE28" s="1">
        <v>14</v>
      </c>
      <c r="AF28" s="1">
        <v>2048</v>
      </c>
      <c r="AG28" s="2">
        <f t="shared" si="28"/>
        <v>0.1078167115902965</v>
      </c>
      <c r="AH28" s="2">
        <f t="shared" si="29"/>
        <v>220.80862533692724</v>
      </c>
      <c r="AI28" s="5">
        <f t="shared" si="30"/>
        <v>15.772044666923374</v>
      </c>
      <c r="AJ28" s="11"/>
      <c r="AK28" s="11"/>
      <c r="AL28" s="11"/>
      <c r="AM28" s="11"/>
      <c r="AN28" s="11"/>
      <c r="AO28" s="11"/>
      <c r="AP28" s="11"/>
      <c r="AQ28" s="11"/>
      <c r="AR28" s="11"/>
      <c r="AS28" s="11"/>
    </row>
    <row r="29" spans="2:45">
      <c r="B29" s="1">
        <v>3</v>
      </c>
      <c r="C29" s="1">
        <v>18</v>
      </c>
      <c r="D29" s="1">
        <v>2048</v>
      </c>
      <c r="E29" s="2">
        <f t="shared" si="16"/>
        <v>0.1078167115902965</v>
      </c>
      <c r="F29" s="2">
        <f t="shared" si="17"/>
        <v>220.80862533692724</v>
      </c>
      <c r="G29" s="5">
        <f t="shared" si="18"/>
        <v>12.267145852051513</v>
      </c>
      <c r="I29" s="1">
        <v>3</v>
      </c>
      <c r="J29" s="1">
        <v>27</v>
      </c>
      <c r="K29" s="1">
        <v>2048</v>
      </c>
      <c r="L29" s="2">
        <f t="shared" si="19"/>
        <v>0.1078167115902965</v>
      </c>
      <c r="M29" s="2">
        <f t="shared" si="20"/>
        <v>220.80862533692724</v>
      </c>
      <c r="N29" s="5">
        <f t="shared" si="21"/>
        <v>8.1780972347010081</v>
      </c>
      <c r="P29" s="1">
        <v>3</v>
      </c>
      <c r="Q29" s="1">
        <v>17.5</v>
      </c>
      <c r="R29" s="1">
        <v>2048</v>
      </c>
      <c r="S29" s="2">
        <f t="shared" si="22"/>
        <v>0.1078167115902965</v>
      </c>
      <c r="T29" s="2">
        <f t="shared" si="23"/>
        <v>220.80862533692724</v>
      </c>
      <c r="U29" s="5">
        <f t="shared" si="24"/>
        <v>12.6176357335387</v>
      </c>
      <c r="W29" s="1">
        <v>3</v>
      </c>
      <c r="X29" s="1">
        <v>22.5</v>
      </c>
      <c r="Y29" s="1">
        <v>2048</v>
      </c>
      <c r="Z29" s="2">
        <f t="shared" si="25"/>
        <v>0.1078167115902965</v>
      </c>
      <c r="AA29" s="2">
        <f t="shared" si="26"/>
        <v>220.80862533692724</v>
      </c>
      <c r="AB29" s="5">
        <f t="shared" si="27"/>
        <v>9.8137166816412105</v>
      </c>
      <c r="AD29" s="1">
        <v>3</v>
      </c>
      <c r="AE29" s="1">
        <v>21</v>
      </c>
      <c r="AF29" s="1">
        <v>2048</v>
      </c>
      <c r="AG29" s="2">
        <f t="shared" si="28"/>
        <v>0.1078167115902965</v>
      </c>
      <c r="AH29" s="2">
        <f t="shared" si="29"/>
        <v>220.80862533692724</v>
      </c>
      <c r="AI29" s="5">
        <f t="shared" si="30"/>
        <v>10.514696444615582</v>
      </c>
      <c r="AJ29" s="11"/>
      <c r="AK29" s="11"/>
      <c r="AL29" s="11"/>
      <c r="AM29" s="11"/>
      <c r="AN29" s="11"/>
      <c r="AO29" s="11"/>
      <c r="AP29" s="11"/>
      <c r="AQ29" s="11"/>
      <c r="AR29" s="11"/>
      <c r="AS29" s="11"/>
    </row>
    <row r="30" spans="2:45">
      <c r="B30" s="1">
        <v>4</v>
      </c>
      <c r="C30" s="1">
        <v>22</v>
      </c>
      <c r="D30" s="1">
        <v>2048</v>
      </c>
      <c r="E30" s="2">
        <f t="shared" si="16"/>
        <v>0.1078167115902965</v>
      </c>
      <c r="F30" s="2">
        <f t="shared" si="17"/>
        <v>220.80862533692724</v>
      </c>
      <c r="G30" s="5">
        <f t="shared" si="18"/>
        <v>10.036755697133056</v>
      </c>
      <c r="I30" s="1">
        <v>4</v>
      </c>
      <c r="J30" s="1">
        <v>13</v>
      </c>
      <c r="K30" s="1">
        <v>2048</v>
      </c>
      <c r="L30" s="2">
        <f t="shared" si="19"/>
        <v>0.1078167115902965</v>
      </c>
      <c r="M30" s="2">
        <f t="shared" si="20"/>
        <v>220.80862533692724</v>
      </c>
      <c r="N30" s="5">
        <f t="shared" si="21"/>
        <v>16.985278872071326</v>
      </c>
      <c r="P30" s="1">
        <v>4</v>
      </c>
      <c r="Q30" s="1">
        <v>14</v>
      </c>
      <c r="R30" s="1">
        <v>2048</v>
      </c>
      <c r="S30" s="2">
        <f t="shared" si="22"/>
        <v>0.1078167115902965</v>
      </c>
      <c r="T30" s="2">
        <f t="shared" si="23"/>
        <v>220.80862533692724</v>
      </c>
      <c r="U30" s="5">
        <f t="shared" si="24"/>
        <v>15.772044666923374</v>
      </c>
      <c r="W30" s="1">
        <v>4</v>
      </c>
      <c r="X30" s="1">
        <v>26</v>
      </c>
      <c r="Y30" s="1">
        <v>2048</v>
      </c>
      <c r="Z30" s="2">
        <f t="shared" si="25"/>
        <v>0.1078167115902965</v>
      </c>
      <c r="AA30" s="2">
        <f t="shared" si="26"/>
        <v>220.80862533692724</v>
      </c>
      <c r="AB30" s="5">
        <f t="shared" si="27"/>
        <v>8.4926394360356632</v>
      </c>
      <c r="AD30" s="1">
        <v>4</v>
      </c>
      <c r="AE30" s="1">
        <v>17</v>
      </c>
      <c r="AF30" s="1">
        <v>2048</v>
      </c>
      <c r="AG30" s="2">
        <f t="shared" si="28"/>
        <v>0.1078167115902965</v>
      </c>
      <c r="AH30" s="2">
        <f t="shared" si="29"/>
        <v>220.80862533692724</v>
      </c>
      <c r="AI30" s="5">
        <f t="shared" si="30"/>
        <v>12.988742666878073</v>
      </c>
      <c r="AJ30" s="11"/>
      <c r="AK30" s="11"/>
      <c r="AL30" s="11"/>
      <c r="AM30" s="11"/>
      <c r="AN30" s="11"/>
      <c r="AO30" s="11"/>
      <c r="AP30" s="11"/>
      <c r="AQ30" s="11"/>
      <c r="AR30" s="11"/>
      <c r="AS30" s="11"/>
    </row>
    <row r="31" spans="2:45">
      <c r="B31" s="1">
        <v>5</v>
      </c>
      <c r="C31" s="1">
        <v>27</v>
      </c>
      <c r="D31" s="1">
        <v>2048</v>
      </c>
      <c r="E31" s="2">
        <f t="shared" si="16"/>
        <v>0.1078167115902965</v>
      </c>
      <c r="F31" s="2">
        <f t="shared" si="17"/>
        <v>220.80862533692724</v>
      </c>
      <c r="G31" s="5">
        <f t="shared" si="18"/>
        <v>8.1780972347010081</v>
      </c>
      <c r="I31" s="1">
        <v>5</v>
      </c>
      <c r="J31" s="1">
        <v>11.5</v>
      </c>
      <c r="K31" s="1">
        <v>2048</v>
      </c>
      <c r="L31" s="2">
        <f t="shared" si="19"/>
        <v>0.1078167115902965</v>
      </c>
      <c r="M31" s="2">
        <f t="shared" si="20"/>
        <v>220.80862533692724</v>
      </c>
      <c r="N31" s="5">
        <f t="shared" si="21"/>
        <v>19.200750029298021</v>
      </c>
      <c r="P31" s="1">
        <v>5</v>
      </c>
      <c r="Q31" s="1">
        <v>12</v>
      </c>
      <c r="R31" s="1">
        <v>2048</v>
      </c>
      <c r="S31" s="2">
        <f t="shared" si="22"/>
        <v>0.1078167115902965</v>
      </c>
      <c r="T31" s="2">
        <f t="shared" si="23"/>
        <v>220.80862533692724</v>
      </c>
      <c r="U31" s="5">
        <f t="shared" si="24"/>
        <v>18.40071877807727</v>
      </c>
      <c r="W31" s="1">
        <v>5</v>
      </c>
      <c r="X31" s="1">
        <v>20.5</v>
      </c>
      <c r="Y31" s="1">
        <v>2048</v>
      </c>
      <c r="Z31" s="2">
        <f t="shared" si="25"/>
        <v>0.1078167115902965</v>
      </c>
      <c r="AA31" s="2">
        <f t="shared" si="26"/>
        <v>220.80862533692724</v>
      </c>
      <c r="AB31" s="5">
        <f t="shared" si="27"/>
        <v>10.771152455459864</v>
      </c>
      <c r="AD31" s="1">
        <v>5</v>
      </c>
      <c r="AE31" s="1">
        <v>13</v>
      </c>
      <c r="AF31" s="1">
        <v>2048</v>
      </c>
      <c r="AG31" s="2">
        <f t="shared" si="28"/>
        <v>0.1078167115902965</v>
      </c>
      <c r="AH31" s="2">
        <f t="shared" si="29"/>
        <v>220.80862533692724</v>
      </c>
      <c r="AI31" s="5">
        <f t="shared" si="30"/>
        <v>16.985278872071326</v>
      </c>
      <c r="AJ31" s="11"/>
      <c r="AK31" s="11"/>
      <c r="AL31" s="11"/>
      <c r="AM31" s="11"/>
      <c r="AN31" s="11"/>
      <c r="AO31" s="11"/>
      <c r="AP31" s="11"/>
      <c r="AQ31" s="11"/>
      <c r="AR31" s="11"/>
      <c r="AS31" s="11"/>
    </row>
    <row r="32" spans="2:45">
      <c r="B32" s="1">
        <v>6</v>
      </c>
      <c r="C32" s="1">
        <v>26.5</v>
      </c>
      <c r="D32" s="1">
        <v>2048</v>
      </c>
      <c r="E32" s="2">
        <f t="shared" si="16"/>
        <v>0.1078167115902965</v>
      </c>
      <c r="F32" s="2">
        <f t="shared" si="17"/>
        <v>220.80862533692724</v>
      </c>
      <c r="G32" s="5">
        <f t="shared" si="18"/>
        <v>8.3324009561104617</v>
      </c>
      <c r="I32" s="1">
        <v>6</v>
      </c>
      <c r="J32" s="1">
        <v>17</v>
      </c>
      <c r="K32" s="1">
        <v>2048</v>
      </c>
      <c r="L32" s="2">
        <f t="shared" si="19"/>
        <v>0.1078167115902965</v>
      </c>
      <c r="M32" s="2">
        <f t="shared" si="20"/>
        <v>220.80862533692724</v>
      </c>
      <c r="N32" s="5">
        <f t="shared" si="21"/>
        <v>12.988742666878073</v>
      </c>
      <c r="P32" s="1">
        <v>6</v>
      </c>
      <c r="Q32" s="1">
        <v>21</v>
      </c>
      <c r="R32" s="1">
        <v>2048</v>
      </c>
      <c r="S32" s="2">
        <f t="shared" si="22"/>
        <v>0.1078167115902965</v>
      </c>
      <c r="T32" s="2">
        <f t="shared" si="23"/>
        <v>220.80862533692724</v>
      </c>
      <c r="U32" s="5">
        <f t="shared" si="24"/>
        <v>10.514696444615582</v>
      </c>
      <c r="W32" s="1">
        <v>6</v>
      </c>
      <c r="X32" s="1">
        <v>22</v>
      </c>
      <c r="Y32" s="1">
        <v>2048</v>
      </c>
      <c r="Z32" s="2">
        <f t="shared" si="25"/>
        <v>0.1078167115902965</v>
      </c>
      <c r="AA32" s="2">
        <f t="shared" si="26"/>
        <v>220.80862533692724</v>
      </c>
      <c r="AB32" s="5">
        <f t="shared" si="27"/>
        <v>10.036755697133056</v>
      </c>
      <c r="AD32" s="1">
        <v>6</v>
      </c>
      <c r="AE32" s="1">
        <v>19.5</v>
      </c>
      <c r="AF32" s="1">
        <v>2048</v>
      </c>
      <c r="AG32" s="2">
        <f t="shared" si="28"/>
        <v>0.1078167115902965</v>
      </c>
      <c r="AH32" s="2">
        <f t="shared" si="29"/>
        <v>220.80862533692724</v>
      </c>
      <c r="AI32" s="5">
        <f t="shared" si="30"/>
        <v>11.32351924804755</v>
      </c>
      <c r="AJ32" s="11"/>
      <c r="AK32" s="11"/>
      <c r="AL32" s="11"/>
      <c r="AM32" s="11"/>
      <c r="AN32" s="11"/>
      <c r="AO32" s="11"/>
      <c r="AP32" s="11"/>
      <c r="AQ32" s="11"/>
      <c r="AR32" s="11"/>
      <c r="AS32" s="11"/>
    </row>
    <row r="33" spans="2:45">
      <c r="B33" s="1">
        <v>7</v>
      </c>
      <c r="C33" s="1">
        <v>23</v>
      </c>
      <c r="D33" s="1">
        <v>2048</v>
      </c>
      <c r="E33" s="2">
        <f t="shared" si="16"/>
        <v>0.1078167115902965</v>
      </c>
      <c r="F33" s="2">
        <f t="shared" si="17"/>
        <v>220.80862533692724</v>
      </c>
      <c r="G33" s="5">
        <f t="shared" si="18"/>
        <v>9.6003750146490106</v>
      </c>
      <c r="I33" s="1">
        <v>7</v>
      </c>
      <c r="J33" s="1">
        <v>12</v>
      </c>
      <c r="K33" s="1">
        <v>2048</v>
      </c>
      <c r="L33" s="2">
        <f t="shared" si="19"/>
        <v>0.1078167115902965</v>
      </c>
      <c r="M33" s="2">
        <f t="shared" si="20"/>
        <v>220.80862533692724</v>
      </c>
      <c r="N33" s="5">
        <f t="shared" si="21"/>
        <v>18.40071877807727</v>
      </c>
      <c r="P33" s="1">
        <v>7</v>
      </c>
      <c r="Q33" s="1">
        <v>22</v>
      </c>
      <c r="R33" s="1">
        <v>2048</v>
      </c>
      <c r="S33" s="2">
        <f t="shared" si="22"/>
        <v>0.1078167115902965</v>
      </c>
      <c r="T33" s="2">
        <f t="shared" si="23"/>
        <v>220.80862533692724</v>
      </c>
      <c r="U33" s="5">
        <f t="shared" si="24"/>
        <v>10.036755697133056</v>
      </c>
      <c r="W33" s="1">
        <v>7</v>
      </c>
      <c r="X33" s="1">
        <v>21</v>
      </c>
      <c r="Y33" s="1">
        <v>2048</v>
      </c>
      <c r="Z33" s="2">
        <f t="shared" si="25"/>
        <v>0.1078167115902965</v>
      </c>
      <c r="AA33" s="2">
        <f t="shared" si="26"/>
        <v>220.80862533692724</v>
      </c>
      <c r="AB33" s="5">
        <f t="shared" si="27"/>
        <v>10.514696444615582</v>
      </c>
      <c r="AD33" s="1">
        <v>7</v>
      </c>
      <c r="AE33" s="1">
        <v>20</v>
      </c>
      <c r="AF33" s="1">
        <v>2048</v>
      </c>
      <c r="AG33" s="2">
        <f t="shared" si="28"/>
        <v>0.1078167115902965</v>
      </c>
      <c r="AH33" s="2">
        <f t="shared" si="29"/>
        <v>220.80862533692724</v>
      </c>
      <c r="AI33" s="5">
        <f t="shared" si="30"/>
        <v>11.040431266846362</v>
      </c>
      <c r="AJ33" s="11"/>
      <c r="AK33" s="11"/>
      <c r="AL33" s="11"/>
      <c r="AM33" s="11"/>
      <c r="AN33" s="11"/>
      <c r="AO33" s="11"/>
      <c r="AP33" s="11"/>
      <c r="AQ33" s="11"/>
      <c r="AR33" s="11"/>
      <c r="AS33" s="11"/>
    </row>
    <row r="34" spans="2:45">
      <c r="B34" s="1"/>
      <c r="C34" s="1"/>
      <c r="D34" s="1"/>
      <c r="E34" s="2"/>
      <c r="F34" s="2"/>
      <c r="G34" s="5"/>
      <c r="I34" s="1">
        <v>8</v>
      </c>
      <c r="J34" s="1">
        <v>15</v>
      </c>
      <c r="K34" s="1">
        <v>2049</v>
      </c>
      <c r="L34" s="2">
        <f t="shared" si="19"/>
        <v>0.1078167115902965</v>
      </c>
      <c r="M34" s="2">
        <f t="shared" si="20"/>
        <v>220.91644204851752</v>
      </c>
      <c r="N34" s="5">
        <f t="shared" si="21"/>
        <v>14.727762803234501</v>
      </c>
      <c r="P34" s="1">
        <v>8</v>
      </c>
      <c r="Q34" s="1"/>
      <c r="R34" s="1"/>
      <c r="S34" s="2"/>
      <c r="T34" s="2"/>
      <c r="U34" s="5"/>
      <c r="W34" s="1"/>
      <c r="X34" s="1"/>
      <c r="Y34" s="1"/>
      <c r="Z34" s="2"/>
      <c r="AA34" s="2"/>
      <c r="AB34" s="5"/>
      <c r="AD34" s="1">
        <v>8</v>
      </c>
      <c r="AE34" s="1"/>
      <c r="AF34" s="1"/>
      <c r="AG34" s="2"/>
      <c r="AH34" s="2"/>
      <c r="AI34" s="5"/>
      <c r="AJ34" s="11"/>
      <c r="AK34" s="11"/>
      <c r="AL34" s="11"/>
      <c r="AM34" s="11"/>
      <c r="AN34" s="11"/>
      <c r="AO34" s="11"/>
      <c r="AP34" s="11"/>
      <c r="AQ34" s="11"/>
      <c r="AR34" s="11"/>
      <c r="AS34" s="11"/>
    </row>
    <row r="35" spans="2:45">
      <c r="AJ35" s="11"/>
      <c r="AK35" s="11"/>
      <c r="AL35" s="11"/>
      <c r="AM35" s="11"/>
      <c r="AN35" s="11"/>
      <c r="AO35" s="11"/>
      <c r="AP35" s="11"/>
      <c r="AQ35" s="11"/>
      <c r="AR35" s="11"/>
      <c r="AS35" s="11"/>
    </row>
    <row r="36" spans="2:45" ht="13.5" thickBot="1">
      <c r="C36" t="s">
        <v>7</v>
      </c>
      <c r="J36" t="s">
        <v>7</v>
      </c>
      <c r="Q36" t="s">
        <v>7</v>
      </c>
      <c r="X36" t="s">
        <v>7</v>
      </c>
      <c r="AE36" t="s">
        <v>7</v>
      </c>
      <c r="AJ36" s="11"/>
      <c r="AK36" s="11"/>
      <c r="AL36" s="11"/>
      <c r="AM36" s="11"/>
      <c r="AN36" s="11"/>
      <c r="AO36" s="11"/>
      <c r="AP36" s="11"/>
      <c r="AQ36" s="11"/>
      <c r="AR36" s="11"/>
      <c r="AS36" s="11"/>
    </row>
    <row r="37" spans="2:45" ht="13.5" thickBot="1">
      <c r="C37">
        <f>C12+C13+C14+C15+C16+C17+C18+C19+C20+C21+C27+C28+C29+C30+C31+C32+C33+C34</f>
        <v>321</v>
      </c>
      <c r="F37" s="6" t="s">
        <v>11</v>
      </c>
      <c r="G37" s="7">
        <f>(G12+G13+G14+G15+G16+G17+G18+G19+G20+G21+G27+G28+G29+G30+G31+G32+G33+G34)/18</f>
        <v>9.8610032952207298</v>
      </c>
      <c r="J37">
        <f>J12+J13+J14+J15+J16+J17+J18+J19+J20+J21+J27+J28+J29+J30+J31+J32+J33+J34</f>
        <v>272</v>
      </c>
      <c r="M37" s="6" t="s">
        <v>11</v>
      </c>
      <c r="N37" s="7">
        <f>(N12+N13+N14+N15+N16+N17+N18+N19+N20+N21+N27+N28+N29+N30+N31+N32+N33+N34)/18</f>
        <v>13.82083957266267</v>
      </c>
      <c r="Q37">
        <f>Q12+Q13+Q14+Q15+Q16+Q17+Q18+Q19+Q20+Q21+Q27+Q28+Q29+Q30+Q31+Q32+Q33+Q34</f>
        <v>268.5</v>
      </c>
      <c r="T37" s="6" t="s">
        <v>11</v>
      </c>
      <c r="U37" s="7">
        <f>(U12+U13+U14+U15+U16+U17+U18+U19+U20+U21+U27+U28+U29+U30+U31+U32+U33+U34)/18</f>
        <v>11.804030118495529</v>
      </c>
      <c r="X37">
        <f>X12+X13+X14+X15+X16+X17+X18+X19+X20+X21+X27+X28+X29+X30+X31+X32+X33+X34</f>
        <v>310.5</v>
      </c>
      <c r="AA37" s="6" t="s">
        <v>11</v>
      </c>
      <c r="AB37" s="7">
        <f>(AB12+AB13+AB14+AB15+AB16+AB17+AB18+AB19+AB20+AB21+AB27+AB28+AB29+AB30+AB31+AB32+AB33+AB34)/18</f>
        <v>10.101539800014764</v>
      </c>
      <c r="AE37">
        <f>AE12+AE13+AE14+AE15+AE16+AE17+AE18+AE19+AE20+AE21+AE27+AE28+AE29+AE30+AE31+AE32+AE33+AE34</f>
        <v>255.5</v>
      </c>
      <c r="AH37" s="6" t="s">
        <v>11</v>
      </c>
      <c r="AI37" s="7">
        <f>(AI12+AI13+AI14+AI15+AI16+AI17+AI18+AI19+AI20+AI21+AI27+AI28+AI29+AI30+AI31+AI32+AI33+AI34)/18</f>
        <v>12.36560774780291</v>
      </c>
      <c r="AJ37" s="11"/>
      <c r="AK37" s="11"/>
      <c r="AL37" s="11"/>
      <c r="AM37" s="11"/>
      <c r="AN37" s="11"/>
      <c r="AO37" s="11"/>
      <c r="AP37" s="11"/>
      <c r="AQ37" s="11"/>
      <c r="AR37" s="11"/>
      <c r="AS37" s="11"/>
    </row>
    <row r="38" spans="2:45"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39" spans="2:45"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2:45"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</row>
    <row r="41" spans="2:45">
      <c r="E41" s="26" t="s">
        <v>17</v>
      </c>
      <c r="F41" s="26"/>
      <c r="G41" s="26"/>
    </row>
    <row r="42" spans="2:45">
      <c r="E42" s="33">
        <f>C37+J37+Q37+X37+AE37</f>
        <v>1427.5</v>
      </c>
      <c r="F42" s="34"/>
      <c r="G42" s="35"/>
    </row>
    <row r="43" spans="2:45" ht="24.75" customHeight="1">
      <c r="I43" s="36" t="s">
        <v>8</v>
      </c>
      <c r="J43" s="36"/>
      <c r="K43" s="36"/>
      <c r="L43" s="9">
        <f>AVERAGE(G37,N37,U37,AB37,AI37)</f>
        <v>11.59060410683932</v>
      </c>
      <c r="M43" s="16"/>
    </row>
    <row r="45" spans="2:45" ht="18" customHeight="1">
      <c r="J45" s="31" t="s">
        <v>18</v>
      </c>
      <c r="K45" s="31"/>
      <c r="L45" s="12">
        <f>K50</f>
        <v>0.68585196262786896</v>
      </c>
    </row>
    <row r="46" spans="2:45">
      <c r="B46" s="11"/>
      <c r="C46" s="11"/>
      <c r="D46" s="11"/>
      <c r="E46" s="11"/>
    </row>
    <row r="47" spans="2:45">
      <c r="B47" s="11"/>
      <c r="C47" s="19"/>
      <c r="D47" s="19"/>
      <c r="E47" s="19"/>
    </row>
    <row r="48" spans="2:45">
      <c r="B48" s="11"/>
      <c r="C48" s="11"/>
      <c r="D48" s="11"/>
      <c r="E48" s="11"/>
      <c r="H48" s="32" t="s">
        <v>21</v>
      </c>
      <c r="I48" s="32"/>
      <c r="J48" s="32"/>
      <c r="K48">
        <f>G57/(4^(0.5))</f>
        <v>1.6225628368600908</v>
      </c>
      <c r="L48" t="s">
        <v>16</v>
      </c>
    </row>
    <row r="49" spans="2:13">
      <c r="B49" s="11"/>
      <c r="C49" s="11"/>
      <c r="D49" s="11"/>
      <c r="E49" s="11"/>
    </row>
    <row r="50" spans="2:13">
      <c r="B50" s="11"/>
      <c r="C50" s="11"/>
      <c r="D50" s="11"/>
      <c r="E50" s="11"/>
      <c r="H50" s="25" t="s">
        <v>20</v>
      </c>
      <c r="I50" s="25"/>
      <c r="J50" s="25"/>
      <c r="K50" s="17">
        <f>CONFIDENCE(0.05,G57,86)</f>
        <v>0.68585196262786896</v>
      </c>
      <c r="L50" s="17" t="s">
        <v>16</v>
      </c>
    </row>
    <row r="51" spans="2:13">
      <c r="B51" s="11"/>
      <c r="C51" s="11"/>
      <c r="D51" s="11"/>
      <c r="E51" s="11"/>
    </row>
    <row r="52" spans="2:13">
      <c r="B52" s="11"/>
      <c r="C52" s="11"/>
      <c r="D52" s="11"/>
      <c r="E52" s="11"/>
      <c r="K52" s="10" t="s">
        <v>22</v>
      </c>
      <c r="L52" s="10">
        <f>(K50/L43)*100</f>
        <v>5.9173098857130766</v>
      </c>
    </row>
    <row r="53" spans="2:13">
      <c r="B53" s="11"/>
      <c r="C53" s="11"/>
      <c r="D53" s="11"/>
      <c r="E53" s="11"/>
      <c r="K53" t="s">
        <v>23</v>
      </c>
      <c r="L53">
        <f>L43*(L52/100)</f>
        <v>0.68585196262786896</v>
      </c>
    </row>
    <row r="54" spans="2:13">
      <c r="B54" s="11"/>
      <c r="C54" s="11"/>
      <c r="D54" s="11"/>
      <c r="E54" s="11"/>
    </row>
    <row r="55" spans="2:13">
      <c r="B55" s="11"/>
      <c r="C55" s="11"/>
      <c r="D55" s="11"/>
      <c r="E55" s="11"/>
    </row>
    <row r="56" spans="2:13">
      <c r="B56" s="11"/>
      <c r="C56" s="11"/>
      <c r="D56" s="11"/>
      <c r="E56" s="11"/>
      <c r="G56" s="1" t="s">
        <v>9</v>
      </c>
      <c r="H56" s="26"/>
      <c r="I56" s="26"/>
      <c r="J56" s="26"/>
    </row>
    <row r="57" spans="2:13">
      <c r="B57" s="11"/>
      <c r="C57" s="11"/>
      <c r="D57" s="11"/>
      <c r="E57" s="11"/>
      <c r="G57" s="1">
        <f>STDEV(G12:G21,G27:G34,N12:N21,N27:N34,U12:U21,U27:U34,AB12:AB21,AB27:AB34,AI12:AI21,AI27:AI33)</f>
        <v>3.2451256737201817</v>
      </c>
      <c r="H57" s="27"/>
      <c r="I57" s="28"/>
      <c r="J57" s="29"/>
    </row>
    <row r="58" spans="2:13">
      <c r="B58" s="11"/>
      <c r="C58" s="11"/>
      <c r="D58" s="11"/>
      <c r="E58" s="11"/>
    </row>
    <row r="59" spans="2:13">
      <c r="B59" s="11"/>
      <c r="C59" s="11"/>
      <c r="D59" s="11"/>
      <c r="E59" s="11"/>
    </row>
    <row r="60" spans="2:13">
      <c r="B60" s="11"/>
      <c r="C60" s="11"/>
      <c r="D60" s="11"/>
      <c r="E60" s="11"/>
    </row>
    <row r="61" spans="2:13">
      <c r="B61" s="11"/>
      <c r="C61" s="11"/>
      <c r="D61" s="11"/>
      <c r="E61" s="11"/>
    </row>
    <row r="62" spans="2:13">
      <c r="B62" s="11"/>
      <c r="C62" s="11"/>
      <c r="D62" s="11"/>
      <c r="E62" s="11"/>
      <c r="I62" s="11"/>
      <c r="J62" s="30"/>
      <c r="K62" s="30"/>
      <c r="L62" s="30"/>
      <c r="M62" s="30"/>
    </row>
    <row r="63" spans="2:13">
      <c r="B63" s="11"/>
      <c r="C63" s="11"/>
      <c r="D63" s="11"/>
      <c r="E63" s="11"/>
      <c r="I63" s="11"/>
      <c r="J63" s="11"/>
      <c r="K63" s="11"/>
      <c r="L63" s="11"/>
      <c r="M63" s="11"/>
    </row>
    <row r="64" spans="2:13">
      <c r="B64" s="11"/>
      <c r="C64" s="11"/>
      <c r="D64" s="11"/>
      <c r="E64" s="11"/>
    </row>
    <row r="65" spans="2:5">
      <c r="B65" s="11"/>
      <c r="C65" s="11"/>
      <c r="D65" s="11"/>
      <c r="E65" s="11"/>
    </row>
    <row r="66" spans="2:5">
      <c r="B66" s="11"/>
      <c r="C66" s="11"/>
      <c r="D66" s="11"/>
      <c r="E66" s="11"/>
    </row>
    <row r="67" spans="2:5">
      <c r="B67" s="11"/>
      <c r="C67" s="11"/>
      <c r="D67" s="11"/>
      <c r="E67" s="11"/>
    </row>
    <row r="68" spans="2:5">
      <c r="B68" s="11"/>
      <c r="C68" s="11"/>
      <c r="D68" s="11"/>
      <c r="E68" s="11"/>
    </row>
    <row r="69" spans="2:5">
      <c r="B69" s="11"/>
      <c r="C69" s="11"/>
      <c r="D69" s="11"/>
      <c r="E69" s="11"/>
    </row>
    <row r="70" spans="2:5">
      <c r="B70" s="11"/>
      <c r="C70" s="11"/>
      <c r="D70" s="11"/>
      <c r="E70" s="11"/>
    </row>
    <row r="71" spans="2:5">
      <c r="B71" s="11"/>
      <c r="C71" s="11"/>
      <c r="D71" s="11"/>
      <c r="E71" s="11"/>
    </row>
    <row r="72" spans="2:5">
      <c r="B72" s="11"/>
      <c r="C72" s="11"/>
      <c r="D72" s="11"/>
      <c r="E72" s="11"/>
    </row>
    <row r="73" spans="2:5">
      <c r="B73" s="11"/>
      <c r="C73" s="11"/>
      <c r="D73" s="11"/>
      <c r="E73" s="11"/>
    </row>
    <row r="74" spans="2:5">
      <c r="B74" s="11"/>
      <c r="C74" s="11"/>
      <c r="D74" s="11"/>
      <c r="E74" s="11"/>
    </row>
    <row r="75" spans="2:5">
      <c r="B75" s="11"/>
      <c r="C75" s="11"/>
      <c r="D75" s="11"/>
      <c r="E75" s="11"/>
    </row>
    <row r="76" spans="2:5">
      <c r="B76" s="11"/>
      <c r="C76" s="11"/>
      <c r="D76" s="11"/>
      <c r="E76" s="11"/>
    </row>
    <row r="77" spans="2:5">
      <c r="B77" s="11"/>
      <c r="C77" s="11"/>
      <c r="D77" s="11"/>
      <c r="E77" s="11"/>
    </row>
    <row r="78" spans="2:5">
      <c r="B78" s="11"/>
      <c r="C78" s="11"/>
      <c r="D78" s="11"/>
      <c r="E78" s="11"/>
    </row>
    <row r="79" spans="2:5">
      <c r="B79" s="11"/>
      <c r="C79" s="11"/>
      <c r="D79" s="11"/>
      <c r="E79" s="11"/>
    </row>
    <row r="80" spans="2:5">
      <c r="B80" s="11"/>
      <c r="C80" s="11"/>
      <c r="D80" s="11"/>
      <c r="E80" s="11"/>
    </row>
    <row r="81" spans="2:5">
      <c r="B81" s="11"/>
      <c r="C81" s="11"/>
      <c r="D81" s="11"/>
      <c r="E81" s="11"/>
    </row>
    <row r="82" spans="2:5">
      <c r="B82" s="11"/>
      <c r="C82" s="11"/>
      <c r="D82" s="11"/>
      <c r="E82" s="11"/>
    </row>
    <row r="83" spans="2:5">
      <c r="B83" s="11"/>
      <c r="C83" s="11"/>
      <c r="D83" s="11"/>
      <c r="E83" s="11"/>
    </row>
    <row r="84" spans="2:5">
      <c r="B84" s="11"/>
      <c r="C84" s="11"/>
      <c r="D84" s="11"/>
      <c r="E84" s="11"/>
    </row>
    <row r="85" spans="2:5">
      <c r="B85" s="11"/>
      <c r="C85" s="11"/>
      <c r="D85" s="11"/>
      <c r="E85" s="11"/>
    </row>
    <row r="86" spans="2:5">
      <c r="B86" s="11"/>
      <c r="C86" s="11"/>
      <c r="D86" s="11"/>
      <c r="E86" s="11"/>
    </row>
    <row r="87" spans="2:5">
      <c r="B87" s="11"/>
      <c r="C87" s="11"/>
      <c r="D87" s="11"/>
      <c r="E87" s="11"/>
    </row>
    <row r="88" spans="2:5">
      <c r="B88" s="11"/>
      <c r="C88" s="11"/>
      <c r="D88" s="11"/>
      <c r="E88" s="11"/>
    </row>
    <row r="89" spans="2:5">
      <c r="B89" s="11"/>
      <c r="C89" s="11"/>
      <c r="D89" s="11"/>
      <c r="E89" s="11"/>
    </row>
    <row r="90" spans="2:5">
      <c r="B90" s="11"/>
      <c r="C90" s="11"/>
      <c r="D90" s="11"/>
      <c r="E90" s="11"/>
    </row>
    <row r="91" spans="2:5">
      <c r="B91" s="11"/>
      <c r="C91" s="11"/>
      <c r="D91" s="11"/>
      <c r="E91" s="11"/>
    </row>
    <row r="92" spans="2:5">
      <c r="B92" s="11"/>
      <c r="C92" s="11"/>
      <c r="D92" s="11"/>
      <c r="E92" s="11"/>
    </row>
    <row r="93" spans="2:5">
      <c r="B93" s="11"/>
      <c r="C93" s="11"/>
      <c r="D93" s="11"/>
      <c r="E93" s="11"/>
    </row>
    <row r="94" spans="2:5">
      <c r="B94" s="11"/>
      <c r="C94" s="11"/>
      <c r="D94" s="11"/>
      <c r="E94" s="11"/>
    </row>
    <row r="95" spans="2:5">
      <c r="B95" s="11"/>
      <c r="C95" s="11"/>
      <c r="D95" s="11"/>
      <c r="E95" s="11"/>
    </row>
    <row r="96" spans="2:5">
      <c r="B96" s="11"/>
      <c r="C96" s="11"/>
      <c r="D96" s="11"/>
      <c r="E96" s="11"/>
    </row>
    <row r="97" spans="2:5">
      <c r="B97" s="11"/>
      <c r="C97" s="11"/>
      <c r="D97" s="11"/>
      <c r="E97" s="11"/>
    </row>
    <row r="98" spans="2:5">
      <c r="B98" s="11"/>
      <c r="C98" s="11"/>
      <c r="D98" s="11"/>
      <c r="E98" s="11"/>
    </row>
    <row r="99" spans="2:5">
      <c r="B99" s="11"/>
      <c r="C99" s="11"/>
      <c r="D99" s="11"/>
      <c r="E99" s="11"/>
    </row>
    <row r="100" spans="2:5">
      <c r="B100" s="11"/>
      <c r="C100" s="11"/>
      <c r="D100" s="11"/>
      <c r="E100" s="11"/>
    </row>
    <row r="101" spans="2:5">
      <c r="B101" s="11"/>
      <c r="C101" s="11"/>
      <c r="D101" s="11"/>
      <c r="E101" s="11"/>
    </row>
    <row r="102" spans="2:5">
      <c r="B102" s="11"/>
      <c r="C102" s="11"/>
      <c r="D102" s="11"/>
      <c r="E102" s="11"/>
    </row>
    <row r="103" spans="2:5">
      <c r="B103" s="11"/>
      <c r="C103" s="11"/>
      <c r="D103" s="11"/>
      <c r="E103" s="11"/>
    </row>
    <row r="104" spans="2:5">
      <c r="B104" s="11"/>
      <c r="C104" s="11"/>
      <c r="D104" s="11"/>
      <c r="E104" s="11"/>
    </row>
    <row r="105" spans="2:5">
      <c r="B105" s="11"/>
      <c r="C105" s="11"/>
      <c r="D105" s="11"/>
      <c r="E105" s="11"/>
    </row>
    <row r="106" spans="2:5">
      <c r="B106" s="11"/>
      <c r="C106" s="11"/>
      <c r="D106" s="11"/>
      <c r="E106" s="11"/>
    </row>
    <row r="107" spans="2:5">
      <c r="B107" s="11"/>
      <c r="C107" s="11"/>
      <c r="D107" s="11"/>
      <c r="E107" s="11"/>
    </row>
    <row r="108" spans="2:5">
      <c r="B108" s="11"/>
      <c r="C108" s="11"/>
      <c r="D108" s="11"/>
      <c r="E108" s="11"/>
    </row>
    <row r="109" spans="2:5">
      <c r="B109" s="11"/>
      <c r="C109" s="11"/>
      <c r="D109" s="11"/>
      <c r="E109" s="11"/>
    </row>
    <row r="110" spans="2:5">
      <c r="B110" s="11"/>
      <c r="C110" s="11"/>
      <c r="D110" s="11"/>
      <c r="E110" s="11"/>
    </row>
    <row r="111" spans="2:5">
      <c r="B111" s="11"/>
      <c r="C111" s="11"/>
      <c r="D111" s="11"/>
      <c r="E111" s="11"/>
    </row>
    <row r="112" spans="2:5">
      <c r="B112" s="11"/>
      <c r="C112" s="11"/>
      <c r="D112" s="11"/>
      <c r="E112" s="11"/>
    </row>
    <row r="113" spans="2:5">
      <c r="B113" s="11"/>
      <c r="C113" s="11"/>
      <c r="D113" s="11"/>
      <c r="E113" s="11"/>
    </row>
    <row r="114" spans="2:5">
      <c r="B114" s="11"/>
      <c r="C114" s="11"/>
      <c r="D114" s="11"/>
      <c r="E114" s="11"/>
    </row>
    <row r="115" spans="2:5">
      <c r="B115" s="11"/>
      <c r="C115" s="11"/>
      <c r="D115" s="11"/>
      <c r="E115" s="11"/>
    </row>
    <row r="116" spans="2:5">
      <c r="B116" s="11"/>
      <c r="C116" s="11"/>
      <c r="D116" s="11"/>
      <c r="E116" s="11"/>
    </row>
    <row r="117" spans="2:5">
      <c r="B117" s="11"/>
      <c r="C117" s="11"/>
      <c r="D117" s="11"/>
      <c r="E117" s="11"/>
    </row>
    <row r="118" spans="2:5">
      <c r="B118" s="11"/>
      <c r="C118" s="11"/>
      <c r="D118" s="11"/>
      <c r="E118" s="11"/>
    </row>
    <row r="119" spans="2:5">
      <c r="B119" s="11"/>
      <c r="C119" s="11"/>
      <c r="D119" s="11"/>
      <c r="E119" s="11"/>
    </row>
    <row r="120" spans="2:5">
      <c r="B120" s="11"/>
      <c r="C120" s="11"/>
      <c r="D120" s="11"/>
      <c r="E120" s="11"/>
    </row>
    <row r="121" spans="2:5">
      <c r="B121" s="11"/>
      <c r="C121" s="11"/>
      <c r="D121" s="11"/>
      <c r="E121" s="11"/>
    </row>
    <row r="122" spans="2:5">
      <c r="B122" s="11"/>
      <c r="C122" s="11"/>
      <c r="D122" s="11"/>
      <c r="E122" s="11"/>
    </row>
    <row r="123" spans="2:5">
      <c r="B123" s="11"/>
      <c r="C123" s="11"/>
      <c r="D123" s="11"/>
      <c r="E123" s="11"/>
    </row>
    <row r="124" spans="2:5">
      <c r="B124" s="11"/>
      <c r="C124" s="11"/>
      <c r="D124" s="11"/>
      <c r="E124" s="11"/>
    </row>
  </sheetData>
  <mergeCells count="56">
    <mergeCell ref="H50:J50"/>
    <mergeCell ref="H56:J56"/>
    <mergeCell ref="H57:J57"/>
    <mergeCell ref="J62:M62"/>
    <mergeCell ref="AD25:AD26"/>
    <mergeCell ref="AE25:AE26"/>
    <mergeCell ref="AG25:AG26"/>
    <mergeCell ref="E41:G41"/>
    <mergeCell ref="E42:G42"/>
    <mergeCell ref="I43:K43"/>
    <mergeCell ref="P25:P26"/>
    <mergeCell ref="Q25:Q26"/>
    <mergeCell ref="S25:S26"/>
    <mergeCell ref="W25:W26"/>
    <mergeCell ref="X25:X26"/>
    <mergeCell ref="Z25:Z26"/>
    <mergeCell ref="L25:L26"/>
    <mergeCell ref="J45:K45"/>
    <mergeCell ref="H48:J48"/>
    <mergeCell ref="B25:B26"/>
    <mergeCell ref="C25:C26"/>
    <mergeCell ref="E25:E26"/>
    <mergeCell ref="I25:I26"/>
    <mergeCell ref="J25:J26"/>
    <mergeCell ref="S10:S11"/>
    <mergeCell ref="W10:W11"/>
    <mergeCell ref="X10:X11"/>
    <mergeCell ref="Z10:Z11"/>
    <mergeCell ref="B10:B11"/>
    <mergeCell ref="C10:C11"/>
    <mergeCell ref="B24:G24"/>
    <mergeCell ref="I24:N24"/>
    <mergeCell ref="P24:U24"/>
    <mergeCell ref="W24:AB24"/>
    <mergeCell ref="AD24:AI24"/>
    <mergeCell ref="E10:E11"/>
    <mergeCell ref="I10:I11"/>
    <mergeCell ref="J10:J11"/>
    <mergeCell ref="L10:L11"/>
    <mergeCell ref="AF7:AH7"/>
    <mergeCell ref="B9:G9"/>
    <mergeCell ref="I9:N9"/>
    <mergeCell ref="P9:U9"/>
    <mergeCell ref="W9:AB9"/>
    <mergeCell ref="AD9:AI9"/>
    <mergeCell ref="Y7:AA7"/>
    <mergeCell ref="AD10:AD11"/>
    <mergeCell ref="AE10:AE11"/>
    <mergeCell ref="AG10:AG11"/>
    <mergeCell ref="P10:P11"/>
    <mergeCell ref="Q10:Q11"/>
    <mergeCell ref="G2:G3"/>
    <mergeCell ref="H2:H3"/>
    <mergeCell ref="D7:F7"/>
    <mergeCell ref="K7:M7"/>
    <mergeCell ref="R7:T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940 Bulk</vt:lpstr>
      <vt:lpstr>940 A-Segregate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Saurabh Kundu</dc:creator>
  <cp:lastModifiedBy>Ed</cp:lastModifiedBy>
  <dcterms:created xsi:type="dcterms:W3CDTF">2011-06-02T09:26:31Z</dcterms:created>
  <dcterms:modified xsi:type="dcterms:W3CDTF">2014-03-16T09:07:30Z</dcterms:modified>
</cp:coreProperties>
</file>